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erv. Gerais 40h" sheetId="1" r:id="rId1"/>
    <sheet name="Farmacêutica 40h" sheetId="2" r:id="rId2"/>
    <sheet name="Enfermeira 40h" sheetId="3" r:id="rId3"/>
    <sheet name="Assist. Social 30h" sheetId="4" r:id="rId4"/>
    <sheet name="Planilha Modelo" sheetId="5" r:id="rId5"/>
    <sheet name="Planilha 40% insalubre" sheetId="6" r:id="rId6"/>
    <sheet name=" Planilha 20% insalubre" sheetId="7" r:id="rId7"/>
    <sheet name="Uniformes" sheetId="8" r:id="rId8"/>
    <sheet name="Materiais e Equipamentos" sheetId="9" r:id="rId9"/>
  </sheets>
  <definedNames>
    <definedName name="_xlnm.Print_Area" localSheetId="6">' Planilha 20% insalubre'!$A$1:$F$158</definedName>
  </definedNames>
  <calcPr fullCalcOnLoad="1"/>
</workbook>
</file>

<file path=xl/sharedStrings.xml><?xml version="1.0" encoding="utf-8"?>
<sst xmlns="http://schemas.openxmlformats.org/spreadsheetml/2006/main" count="1319" uniqueCount="382">
  <si>
    <t>MODELO DE PLANILHA DE COMPOSIÇÃO DE CUSTOS E FORMAÇÃO DE PREÇOS</t>
  </si>
  <si>
    <t xml:space="preserve">Pregão Eletrônico nº </t>
  </si>
  <si>
    <t>Discriminação dos Serviços (dados referentes à contratação)</t>
  </si>
  <si>
    <t>A</t>
  </si>
  <si>
    <t>Data de apresentação da proposta (dia/mês/ano)</t>
  </si>
  <si>
    <t>____ / ____ / ______</t>
  </si>
  <si>
    <t>B</t>
  </si>
  <si>
    <t>Município/UF</t>
  </si>
  <si>
    <t>Imigrante/RS</t>
  </si>
  <si>
    <t>C</t>
  </si>
  <si>
    <t>Ano, Acordo, Convenção ou Sentença Normativa em Dissídio Coletivo</t>
  </si>
  <si>
    <t>D</t>
  </si>
  <si>
    <t>Nº de meses de execução contratual</t>
  </si>
  <si>
    <t>12 meses</t>
  </si>
  <si>
    <t>Identificação do Serviço</t>
  </si>
  <si>
    <t>Tipo de Serviço</t>
  </si>
  <si>
    <t>Unidade de Medida</t>
  </si>
  <si>
    <t>Quantidade (total) a contratar (em função da unidade de medida)</t>
  </si>
  <si>
    <t>SERVENTE</t>
  </si>
  <si>
    <t>Predio Público</t>
  </si>
  <si>
    <t>Dados complementares para composição dos custos referente à mão-de-obra</t>
  </si>
  <si>
    <t>Tipo de serviço (mesmo serviço com características distintas)</t>
  </si>
  <si>
    <t>Salário normativo da categoria profissional</t>
  </si>
  <si>
    <t>Categoria profissional (vinculada à execução contratual)</t>
  </si>
  <si>
    <t>Data base da categoria (dia/mês/ano)</t>
  </si>
  <si>
    <t>Quantidade</t>
  </si>
  <si>
    <r>
      <t xml:space="preserve">Nota: </t>
    </r>
    <r>
      <rPr>
        <sz val="11"/>
        <color indexed="8"/>
        <rFont val="Times New Roman"/>
        <family val="0"/>
      </rPr>
      <t>Deverá ser elaborado um quadro para cada tipo de serviço.</t>
    </r>
  </si>
  <si>
    <t>G</t>
  </si>
  <si>
    <t>MÓDULO 1 - COMPOSIÇÃO DA REMUNERAÇÃO</t>
  </si>
  <si>
    <t>I</t>
  </si>
  <si>
    <t>Composição da Remuneração</t>
  </si>
  <si>
    <t>Valor (R$)</t>
  </si>
  <si>
    <t>Salário Base</t>
  </si>
  <si>
    <t>Adicional de periculosidade</t>
  </si>
  <si>
    <t>Adicional de insalubridade</t>
  </si>
  <si>
    <t>Adicional noturno</t>
  </si>
  <si>
    <t>E</t>
  </si>
  <si>
    <t>Hora noturna adicional</t>
  </si>
  <si>
    <t>F</t>
  </si>
  <si>
    <t>Adicional de hora extra</t>
  </si>
  <si>
    <t>Outros (especificar)</t>
  </si>
  <si>
    <t>Total da Remuneração</t>
  </si>
  <si>
    <t>MÓDULO 2 - BENEFÍCIOS MENSAIS E DIÁRIOS</t>
  </si>
  <si>
    <t>II</t>
  </si>
  <si>
    <t>Benefícios Mensais e Diários</t>
  </si>
  <si>
    <t>Transporte</t>
  </si>
  <si>
    <t>A.1</t>
  </si>
  <si>
    <t>Desconto Transporte</t>
  </si>
  <si>
    <t>Auxílio alimentação (vales, cesta básica etc.)</t>
  </si>
  <si>
    <t>Assistência médica e familiar</t>
  </si>
  <si>
    <t>Auxílio Creche</t>
  </si>
  <si>
    <t>Seguro de vida, invalidez e funeral</t>
  </si>
  <si>
    <t>Outros (Assistência Odontológica)</t>
  </si>
  <si>
    <t>Total de benefícios mensais e diários</t>
  </si>
  <si>
    <r>
      <t xml:space="preserve">Nota: </t>
    </r>
    <r>
      <rPr>
        <sz val="11"/>
        <color indexed="8"/>
        <rFont val="Times New Roman"/>
        <family val="0"/>
      </rPr>
      <t>o valor informado deverá ser o custo real do insumo (descontado o valor eventualmente pago pelo empregado).</t>
    </r>
  </si>
  <si>
    <t>MÓDULO 3 - INSUMOS DIVERSOS (uniformes, materiais, equipamentos e outros)</t>
  </si>
  <si>
    <t>III</t>
  </si>
  <si>
    <t>Insumos diversos</t>
  </si>
  <si>
    <t>Uniformes</t>
  </si>
  <si>
    <t>Materiais</t>
  </si>
  <si>
    <t>Equipamentos (Depreciação)</t>
  </si>
  <si>
    <t>Total de Insumos Diversos:</t>
  </si>
  <si>
    <r>
      <t xml:space="preserve">Nota: </t>
    </r>
    <r>
      <rPr>
        <sz val="11"/>
        <color indexed="8"/>
        <rFont val="Times New Roman"/>
        <family val="0"/>
      </rPr>
      <t>Valores mensais por empregado.</t>
    </r>
  </si>
  <si>
    <t>MÓDULO 4 - ENCARGOS SOCIAIS E TRABALHISTAS</t>
  </si>
  <si>
    <t>Submódulo 4.1 - Encargos previdenciários, FGTS e outras contribuições</t>
  </si>
  <si>
    <t>4.1</t>
  </si>
  <si>
    <t>Encargos previdenciários e FGTS</t>
  </si>
  <si>
    <t>%</t>
  </si>
  <si>
    <t>INSS</t>
  </si>
  <si>
    <t>SESI OU SESC</t>
  </si>
  <si>
    <t>SENAI OU SENAC</t>
  </si>
  <si>
    <t>INCRA</t>
  </si>
  <si>
    <t>Salário Educação</t>
  </si>
  <si>
    <t>FGTS</t>
  </si>
  <si>
    <t>Seguro acidente do trabalho (RAT x FAP)</t>
  </si>
  <si>
    <t>H</t>
  </si>
  <si>
    <t>SEBRAE</t>
  </si>
  <si>
    <t>Total</t>
  </si>
  <si>
    <t>Submódulo 4.2 - 13º (décimo terceiro) Salário</t>
  </si>
  <si>
    <t>4.2</t>
  </si>
  <si>
    <t xml:space="preserve">13º Salário </t>
  </si>
  <si>
    <t>13º Salário</t>
  </si>
  <si>
    <t>Subtotal</t>
  </si>
  <si>
    <t>Incidência do Submódulo 4.1 sobre 13º (décimo terceiro) Salário</t>
  </si>
  <si>
    <t>Submódulo 4.3 - Afastamento Maternidade</t>
  </si>
  <si>
    <t>4.3</t>
  </si>
  <si>
    <t>Afastamento Maternidade</t>
  </si>
  <si>
    <t>Incidência do submódulo 4.1 sobre afastamento maternidade</t>
  </si>
  <si>
    <t>Submódulo 4.4 – Provisão para Rescisão</t>
  </si>
  <si>
    <t>4.4</t>
  </si>
  <si>
    <t>Provisão para Rescisão</t>
  </si>
  <si>
    <t>Aviso prévio indenizado</t>
  </si>
  <si>
    <t>Incidência do FGTS s/aviso prévio indenizado</t>
  </si>
  <si>
    <t>Multa do FGTS e contribuições sociais s/aviso prévio indenizado</t>
  </si>
  <si>
    <t>Aviso prévio trabalhado</t>
  </si>
  <si>
    <t>Incidência do submódulo 4.1 s/aviso prévio trabalhado</t>
  </si>
  <si>
    <t>Multa FGTS  e contribuições sociais do aviso prévio trabalhado</t>
  </si>
  <si>
    <t>Total:</t>
  </si>
  <si>
    <t>Submódulo 4.5 - Custo de Reposição do Profissional Ausente</t>
  </si>
  <si>
    <t>4.5</t>
  </si>
  <si>
    <t>Composição do custo de Reposição do Profissional Ausente</t>
  </si>
  <si>
    <t>Férias e terço constitucional de férias</t>
  </si>
  <si>
    <t>Ausência por doença</t>
  </si>
  <si>
    <t>Licença paternidade</t>
  </si>
  <si>
    <t>Ausências legais</t>
  </si>
  <si>
    <t>Ausência por acidente de trabalho</t>
  </si>
  <si>
    <t>Incidência do submódulo 4.1 sobre o Custo de Reposição</t>
  </si>
  <si>
    <t>QUADRO RESUMO - MÓDULO 4: ENCARGOS SOCIAIS E TRABALHISTAS</t>
  </si>
  <si>
    <t>Módulo 4 - Encargos Sociais e Trabalhistas</t>
  </si>
  <si>
    <t>Encargos Previdênciários, FGTS e outras contribuições</t>
  </si>
  <si>
    <t>13º (décimo terceiro) Salário</t>
  </si>
  <si>
    <t>Custo de Rescisão</t>
  </si>
  <si>
    <t>Custo de Reposição do Profissional Ausente</t>
  </si>
  <si>
    <t>4.6</t>
  </si>
  <si>
    <t>Outros (Especificar)</t>
  </si>
  <si>
    <t>MÓDULO 5 - CUSTOS INDIRETOS, TRIBUTOS E LUCRO</t>
  </si>
  <si>
    <t>Custos Indiretos, Tributos e Lucro</t>
  </si>
  <si>
    <t>Custos Indiretos</t>
  </si>
  <si>
    <t>Lucro</t>
  </si>
  <si>
    <t>Tributos</t>
  </si>
  <si>
    <t>C.1</t>
  </si>
  <si>
    <t>Tributos Federais (especificar)</t>
  </si>
  <si>
    <t>C.1.1</t>
  </si>
  <si>
    <t>PIS</t>
  </si>
  <si>
    <t>C.1.2</t>
  </si>
  <si>
    <t>COFINS</t>
  </si>
  <si>
    <t>C.2</t>
  </si>
  <si>
    <t>Tributos Estaduais (especificar)</t>
  </si>
  <si>
    <t>C.3</t>
  </si>
  <si>
    <t>Tributos Municipais (especificar)</t>
  </si>
  <si>
    <t>C.3.1</t>
  </si>
  <si>
    <t>ISSQN</t>
  </si>
  <si>
    <t>C.4</t>
  </si>
  <si>
    <t>Outros Tributos (especificar)</t>
  </si>
  <si>
    <r>
      <t xml:space="preserve">Nota(1): </t>
    </r>
    <r>
      <rPr>
        <sz val="11"/>
        <color indexed="8"/>
        <rFont val="Times New Roman"/>
        <family val="0"/>
      </rPr>
      <t>Custos indiretos, tributos e lucro por empregado.</t>
    </r>
  </si>
  <si>
    <r>
      <t xml:space="preserve">Nota(2): </t>
    </r>
    <r>
      <rPr>
        <sz val="11"/>
        <color indexed="8"/>
        <rFont val="Times New Roman"/>
        <family val="0"/>
      </rPr>
      <t>O valor referente a tributos é obtido aplicando-se o percentual sobre o valor do faturamento.</t>
    </r>
  </si>
  <si>
    <t xml:space="preserve">Anexo II – B </t>
  </si>
  <si>
    <t>Quadro-resumo do Custo por empregado – (Valor por empregado)</t>
  </si>
  <si>
    <t>Mão-de-Obra vinculada à execução contratual (valor por empregado)</t>
  </si>
  <si>
    <t>(R$)</t>
  </si>
  <si>
    <t>Módulo 1 - Composição da Remuneração</t>
  </si>
  <si>
    <t>Módulo 2 - Benefícios Mensais e Diários</t>
  </si>
  <si>
    <t>Módulo 3 - Insumos Diversos (uniformes, materiais, equipamentos e outros).</t>
  </si>
  <si>
    <t>Subtotal (A + B + C + D):</t>
  </si>
  <si>
    <t>Módulo 5 - Custos Indiretos, Tributos e Lucro</t>
  </si>
  <si>
    <t>Valor total por empregado:</t>
  </si>
  <si>
    <t>MODELO DE PLANILHA DE CUSTOS DOS UNIFORMES PARA REALIZAÇÃO DO SERVIÇO DE LIMPEZA</t>
  </si>
  <si>
    <t>Categoria Profissional</t>
  </si>
  <si>
    <t>Tipo de Uniforme</t>
  </si>
  <si>
    <t>Quantidade de Postos (M)</t>
  </si>
  <si>
    <t>Quantidade Anual (N)</t>
  </si>
  <si>
    <t>Valor unitário (O)</t>
  </si>
  <si>
    <t>Valor Anual (P=MxNxO)</t>
  </si>
  <si>
    <t>Encarregado de Limpeza</t>
  </si>
  <si>
    <t>Calça na cor preta – peça</t>
  </si>
  <si>
    <t>Camisa em popeline 100% algodão, manga comprida, na cor branca, com emblema da empresa - peça</t>
  </si>
  <si>
    <t>Meia na cor preta – par</t>
  </si>
  <si>
    <t>Sapato em couro, na cor preta – par</t>
  </si>
  <si>
    <t>TOTAL ENCARREGADO DE LIMPEZA (Q)</t>
  </si>
  <si>
    <t>-</t>
  </si>
  <si>
    <t>Servente</t>
  </si>
  <si>
    <t>Calça comprida com elástico e cordão, em gabardine – peça</t>
  </si>
  <si>
    <t>Camiseta malha fria, com gola esporte, em gabardine, com emblema da empresa – peça</t>
  </si>
  <si>
    <t>Meia em algodão, na cor preta – par</t>
  </si>
  <si>
    <t>Tênis preto em couro, solado baixo, com palmilha antibacteriana – par</t>
  </si>
  <si>
    <t>Bota de borracha - par</t>
  </si>
  <si>
    <t>TOTAL SERVENTE (R)</t>
  </si>
  <si>
    <t>Valor Mensal Total (Q)</t>
  </si>
  <si>
    <t xml:space="preserve">Valor Mensal por Categoria Profissional (Q / nº de postos de Encarregado / 12 meses) </t>
  </si>
  <si>
    <t>Valor Mensal Total (R)</t>
  </si>
  <si>
    <t xml:space="preserve">Valor Mensal por Categoria Profissional (R / nº de postos de Servente / 12 meses) </t>
  </si>
  <si>
    <t>VALOR  ESTIMADO DA PLANILHA DE CUSTOS DOS UNIFORMES PARA REALIZAÇÃO DO SERVIÇO DE LIMPEZA E CONSERVAÇÃO*</t>
  </si>
  <si>
    <t>*A PLANILHA DE CUSTOS DOS UNIFORMES PARA REALIZAÇÃO DO SERVIÇO DE LIMPEZA DEVERÁ SER APRESENTADA JUNTO COM A PLANILHA DE COMPOSIÇÃO DE CUSTOS E FORMAÇÃO DE PREÇOS DOS SERVENTES E ENCARREGADO DE LIMPEZAPARA JUSTIFICAR O VALOR ATRIBUÍDO À ALÍNEA “A” (UNIFORMES) DO MÓDULO 3 (INSUMOS DIVERSOS).</t>
  </si>
  <si>
    <t>Anexo IV</t>
  </si>
  <si>
    <t>MODELO DE PLANILHA DE CUSTOS DOS MATERIAIS E EQUIPAMENTOS PARA REALIZAÇÃO DO SERVIÇO DE LIMPEZA</t>
  </si>
  <si>
    <t>Item</t>
  </si>
  <si>
    <t>Especificação</t>
  </si>
  <si>
    <t>Unidade</t>
  </si>
  <si>
    <t>Quantidade Mensal (A)</t>
  </si>
  <si>
    <t>Valor unitário (B)</t>
  </si>
  <si>
    <t>Valor Mensal (C=AxB)</t>
  </si>
  <si>
    <t>Água Sanitária</t>
  </si>
  <si>
    <t>Litro</t>
  </si>
  <si>
    <t>Álcool 70º</t>
  </si>
  <si>
    <t>Balde Plástico capacidade 10 litros</t>
  </si>
  <si>
    <t>Peça</t>
  </si>
  <si>
    <t>Bisnaga Preta, 50ml.</t>
  </si>
  <si>
    <t>Cera Líquida incolor Galão com 18 litros</t>
  </si>
  <si>
    <t>Galão</t>
  </si>
  <si>
    <t>Desinfetante (floral ou pinho) Galão com 18 litros</t>
  </si>
  <si>
    <t>Desodorizador de ambientes, em aerosol Frasco com 400ml</t>
  </si>
  <si>
    <t>Frasco</t>
  </si>
  <si>
    <t>Detergente neutro para piso - Galão com 18 litros</t>
  </si>
  <si>
    <t>Disco Scott Brite nº 410, para lavagem</t>
  </si>
  <si>
    <t>Escova (manual)</t>
  </si>
  <si>
    <t>Esponja Dupla Face (verde/amarela)</t>
  </si>
  <si>
    <t>Flanela para limpeza</t>
  </si>
  <si>
    <t xml:space="preserve">Unidade </t>
  </si>
  <si>
    <t>Inseticida aerosol - frasco com 500 ml</t>
  </si>
  <si>
    <t>Limpa carpete</t>
  </si>
  <si>
    <t>Limpa vidro com pulverizador - Frasco 500ml</t>
  </si>
  <si>
    <t>Limpador instantâneo para uso próprio em equipamentos de informática, em aerosol Frasco com 400ml</t>
  </si>
  <si>
    <t>Limpador Multiuso (Veja ou similar) Frasco com 500ml</t>
  </si>
  <si>
    <t>Lustra Móveis Frasco com 250ml</t>
  </si>
  <si>
    <t>Luva de borracha</t>
  </si>
  <si>
    <t>Par</t>
  </si>
  <si>
    <t>Pá metálica para recolher lixo, cabo longo.</t>
  </si>
  <si>
    <t>Palha de Aço (ref. Bom Bril) Pacote com 14 Buchas</t>
  </si>
  <si>
    <t>Pacote</t>
  </si>
  <si>
    <t>Pano de limpar chão - em saco de algodão alvejado</t>
  </si>
  <si>
    <t>Papel Higiênico, na cor branca, 100% algodão, 100% fibras virgens, folha dupla, rolo com 30 metros Fardo com 40 rolos</t>
  </si>
  <si>
    <t>Fardo</t>
  </si>
  <si>
    <t>Papel Toalha Interfolhado, duas dobras, 100% fibras virgens, 100% celulose, na cor branca. 22,5cm x 22,5cm. Pacote com 1.250 folhas. Fardo com 5 pacotes cada.</t>
  </si>
  <si>
    <t>Pedra Sanitária</t>
  </si>
  <si>
    <t>Removedor comum - galão com 5 litros</t>
  </si>
  <si>
    <t>Rodo 40 cm - cabo longo</t>
  </si>
  <si>
    <t>Rodo 60 cm - cabo longo</t>
  </si>
  <si>
    <t>Sabão em Barra</t>
  </si>
  <si>
    <t>Barra</t>
  </si>
  <si>
    <t>Sabão em pó - pacote com 5 kg</t>
  </si>
  <si>
    <t>Sabonete em barra</t>
  </si>
  <si>
    <t>Sabonete liquido antimicrobial - galão com 5 litros</t>
  </si>
  <si>
    <t>Saco para Lixo, na cor preta, capacidade de 150 litros Pacote com 100 sacos</t>
  </si>
  <si>
    <t>Saco para Lixo, na cor preta, capacidade de 100 litros Pacote com 100 sacos</t>
  </si>
  <si>
    <t>Saco para Lixo, na cor preta, capacidade de 60 litros Pacote com 100 sacos</t>
  </si>
  <si>
    <t>Saco para Lixo, na cor branca ou azul, capacidade 40 litros Pacote com 100 sacos</t>
  </si>
  <si>
    <t>Saco para Lixo, na cor branca (uso hospitalar), capacidade 40 litros Pacote com 100 sacos</t>
  </si>
  <si>
    <t>Saco para aspirador de pó</t>
  </si>
  <si>
    <t>Saponáceo em barra</t>
  </si>
  <si>
    <t>Vaselina</t>
  </si>
  <si>
    <t>Vassoura de Nylon</t>
  </si>
  <si>
    <t xml:space="preserve">Vassoura para limpeza de vaso sanitário </t>
  </si>
  <si>
    <t xml:space="preserve">Peça </t>
  </si>
  <si>
    <t>Vassoura de Pelo - 60 cm c/ cabo</t>
  </si>
  <si>
    <t xml:space="preserve">Vassoura de Pelo - 40 cm c/ cabo </t>
  </si>
  <si>
    <t>TOTAL (D)</t>
  </si>
  <si>
    <t>Quantidade Estimada (E)</t>
  </si>
  <si>
    <t>Valor Unitário (F)</t>
  </si>
  <si>
    <t>Valor Total (G=ExF)</t>
  </si>
  <si>
    <t>Valor Residual (I=GxH)</t>
  </si>
  <si>
    <t>Vida útil em meses (J)</t>
  </si>
  <si>
    <t>Insumo Mensal (K=G-I/J)</t>
  </si>
  <si>
    <t>% (H)</t>
  </si>
  <si>
    <t>R$ (I)</t>
  </si>
  <si>
    <t>Aspirador de pó</t>
  </si>
  <si>
    <t>Enceradeira Bandeirante 410 mm</t>
  </si>
  <si>
    <t>Escada de alumínio 05 degraus</t>
  </si>
  <si>
    <t>Kit Limpa Vidros Completo</t>
  </si>
  <si>
    <t>Lava jato Karcher pequeno</t>
  </si>
  <si>
    <t>Luva de couro</t>
  </si>
  <si>
    <t>Máquina de lavar carpete</t>
  </si>
  <si>
    <t>Placa de identificação de serviço</t>
  </si>
  <si>
    <t>TOTAL MENSAL DEPRECIAÇÃO (L)</t>
  </si>
  <si>
    <t>Valor Mensal Total (D + L)</t>
  </si>
  <si>
    <t xml:space="preserve">Valor Mensal por Servente (D+L/ nº de postos de Servente) </t>
  </si>
  <si>
    <t>VALOR  ESTIMADO DA PLANILHA DE CUSTOS DOS MATERIAIS E EQUIPAMENTOS PARA REALIZAÇÃO DO SERVIÇO DE LIMPEZA E CONSERVAÇÃO*</t>
  </si>
  <si>
    <t>*A PLANILHA DE CUSTOS DOS MATERIAIS E EQUIPAMENTOS PARA REALIZAÇÃO DO SERVIÇO DE LIMPEZA E CONSERVAÇÃO DEVERÁ SER APRESENTADA JUNTO COM A PLANILHA DE COMPOSIÇÃO DE CUSTOS E FORMAÇÃO DE PREÇOS DOS SERVENTES PARA JUSTIFICAR OS VALORES ATRIBUÍDOS ÀS ALÍNEAS “B” e "C" (MATERIAIS E EQUIPAMENTOS) DO MÓDULO 3 (INSUMOS DIVERSOS).</t>
  </si>
  <si>
    <t>Nº Processo: 24837/2021</t>
  </si>
  <si>
    <t>Licitação nº 007/21</t>
  </si>
  <si>
    <t>Dia: 05/02/2021 às 9:00 horas</t>
  </si>
  <si>
    <t>Uniformes 4 calças - 6 camisas - 1 sapato</t>
  </si>
  <si>
    <t>Materiais - luvas e mascara</t>
  </si>
  <si>
    <t>PLANILHA DE COMPOSIÇÃO DE CUSTOS E FORMAÇÃO DE PREÇOS</t>
  </si>
  <si>
    <t>Licitação nº:</t>
  </si>
  <si>
    <t>007/21</t>
  </si>
  <si>
    <t>Modalidade:</t>
  </si>
  <si>
    <t>Pregão Presencial</t>
  </si>
  <si>
    <t>Data da abertura das propostas:</t>
  </si>
  <si>
    <t>XX/XX/XXXX</t>
  </si>
  <si>
    <t>Horário:</t>
  </si>
  <si>
    <t>09 horas</t>
  </si>
  <si>
    <t>Nº Processo:</t>
  </si>
  <si>
    <t>XXX/2021</t>
  </si>
  <si>
    <t>Ano, Acordo, Convenção ou Sentença Normativa em Dissídio Coletivo:</t>
  </si>
  <si>
    <t>01/2020</t>
  </si>
  <si>
    <t>Prazo previsto para execução contratual:</t>
  </si>
  <si>
    <t>Carga horária contratada:</t>
  </si>
  <si>
    <t>Quantidade de postos a contratar</t>
  </si>
  <si>
    <t>Valor Unitário</t>
  </si>
  <si>
    <t>Valor Total</t>
  </si>
  <si>
    <t>1.1</t>
  </si>
  <si>
    <t>1.2</t>
  </si>
  <si>
    <t>2.1</t>
  </si>
  <si>
    <t>2.2</t>
  </si>
  <si>
    <t>2.3</t>
  </si>
  <si>
    <t>2.4</t>
  </si>
  <si>
    <t>2.5</t>
  </si>
  <si>
    <t>2.6</t>
  </si>
  <si>
    <t>1.3</t>
  </si>
  <si>
    <t>1.4</t>
  </si>
  <si>
    <t>1.5</t>
  </si>
  <si>
    <t>1.6</t>
  </si>
  <si>
    <t>1.7</t>
  </si>
  <si>
    <t>Outros</t>
  </si>
  <si>
    <t>Sebrae</t>
  </si>
  <si>
    <t>Inss</t>
  </si>
  <si>
    <t>Fgts</t>
  </si>
  <si>
    <t>Sesi/Sesc</t>
  </si>
  <si>
    <t>Senai/Senac</t>
  </si>
  <si>
    <t>Incra</t>
  </si>
  <si>
    <t>Salário educação</t>
  </si>
  <si>
    <t>Risco Ambientais do Trabalho - RAT x FAT</t>
  </si>
  <si>
    <t>3.1</t>
  </si>
  <si>
    <t>3.2</t>
  </si>
  <si>
    <t>3.3</t>
  </si>
  <si>
    <t>3.4</t>
  </si>
  <si>
    <t>3.5</t>
  </si>
  <si>
    <t>3.6</t>
  </si>
  <si>
    <t>3.7</t>
  </si>
  <si>
    <t>3.8</t>
  </si>
  <si>
    <t>4.7</t>
  </si>
  <si>
    <t>4.8</t>
  </si>
  <si>
    <t>5.1</t>
  </si>
  <si>
    <t>6.1</t>
  </si>
  <si>
    <t>Salário base estimado do profissional por mês</t>
  </si>
  <si>
    <t>Custo de Reposição do Servidor Ausente</t>
  </si>
  <si>
    <t>2.1.1</t>
  </si>
  <si>
    <t>Auxílio creche</t>
  </si>
  <si>
    <t>Encargos Previdênciários, Sociais e Trabalhistas Sobre a Remuneração</t>
  </si>
  <si>
    <t>4.9</t>
  </si>
  <si>
    <t>4.10</t>
  </si>
  <si>
    <t>Afastamento maternidade</t>
  </si>
  <si>
    <t xml:space="preserve">Encargos Previd., Soc. e trab. (subgrupo item 3) sobre o 13º  </t>
  </si>
  <si>
    <t xml:space="preserve">Encargos Previd., Soc. e trab. (subgrupo item 3) sobre maternidade  </t>
  </si>
  <si>
    <t>Incidência do FGTS sobre o aviso prévio indenizado</t>
  </si>
  <si>
    <t>Multa do FGTS e contribuições sociais sobre aviso prévio indenizado</t>
  </si>
  <si>
    <t>Encargos Previd., Soc. e trab. (subgrupo item 3) s/ auxílio prévio trabalhado</t>
  </si>
  <si>
    <t>Multa do FGTS e contribuições sociais sobre aviso prévio trabalhado</t>
  </si>
  <si>
    <t>5.2</t>
  </si>
  <si>
    <t>5.3</t>
  </si>
  <si>
    <t>5.4</t>
  </si>
  <si>
    <t>5.5</t>
  </si>
  <si>
    <t>5.6</t>
  </si>
  <si>
    <t>5.7</t>
  </si>
  <si>
    <t>Encargos Previd., Soc. e trab. (subgrupo item 3) sobre custo de reposição</t>
  </si>
  <si>
    <t>6.2</t>
  </si>
  <si>
    <t>6.3</t>
  </si>
  <si>
    <t>6.4</t>
  </si>
  <si>
    <t>Insumos Diversos (uniformes, materiais, equipamentos e outros)</t>
  </si>
  <si>
    <t>Uniformes (X calças + x camisas + x sapatos)</t>
  </si>
  <si>
    <t>Materiais  (luvas e máscaras)</t>
  </si>
  <si>
    <t>Equipamentos (depreciação)</t>
  </si>
  <si>
    <t>7.1</t>
  </si>
  <si>
    <t>7.2</t>
  </si>
  <si>
    <t>7.3</t>
  </si>
  <si>
    <t>7.4</t>
  </si>
  <si>
    <t>7.5</t>
  </si>
  <si>
    <t>7.6</t>
  </si>
  <si>
    <t>7.7</t>
  </si>
  <si>
    <t>Tributo Federal - PIS</t>
  </si>
  <si>
    <t>Tributo Federal - Cofins</t>
  </si>
  <si>
    <t>Quadro Resumo do Custo Por Empregado</t>
  </si>
  <si>
    <t>Subtotal de Custo (A+B+C+D+E+F)</t>
  </si>
  <si>
    <t>VALOR TOTAL POR PROFISSIONAL (A+B+C+D+E+F)</t>
  </si>
  <si>
    <t>Tributo Estadual - ICMS</t>
  </si>
  <si>
    <t>Tributo Municipal - ISSQN</t>
  </si>
  <si>
    <t>24.837/2021</t>
  </si>
  <si>
    <r>
      <rPr>
        <b/>
        <u val="single"/>
        <sz val="7"/>
        <color indexed="8"/>
        <rFont val="Tahoma"/>
        <family val="2"/>
      </rPr>
      <t>Profissional mensalista</t>
    </r>
    <r>
      <rPr>
        <b/>
        <sz val="7"/>
        <color indexed="8"/>
        <rFont val="Tahoma"/>
        <family val="2"/>
      </rPr>
      <t>, com disponibilidade de horário de 40 horas semanais</t>
    </r>
  </si>
  <si>
    <r>
      <rPr>
        <b/>
        <sz val="7"/>
        <color indexed="8"/>
        <rFont val="Tahoma"/>
        <family val="2"/>
      </rPr>
      <t>12 meses</t>
    </r>
    <r>
      <rPr>
        <sz val="7"/>
        <color indexed="8"/>
        <rFont val="Tahoma"/>
        <family val="2"/>
      </rPr>
      <t>, com possibilidade de renovação por iguais e sucessivos períodos de acordo com a Lei 8.666/93.</t>
    </r>
  </si>
  <si>
    <t>Edital:</t>
  </si>
  <si>
    <t>Cargo do Profissional:</t>
  </si>
  <si>
    <t>Assistente Social</t>
  </si>
  <si>
    <r>
      <rPr>
        <b/>
        <u val="single"/>
        <sz val="7"/>
        <color indexed="8"/>
        <rFont val="Tahoma"/>
        <family val="2"/>
      </rPr>
      <t>Profissional mensalista</t>
    </r>
    <r>
      <rPr>
        <b/>
        <sz val="7"/>
        <color indexed="8"/>
        <rFont val="Tahoma"/>
        <family val="2"/>
      </rPr>
      <t>, com disponibilidade de horário de, no mínimo, 40 horas semanais.</t>
    </r>
  </si>
  <si>
    <t>Enfermeira</t>
  </si>
  <si>
    <t>Adicional de insalubridade sobre o mínimo</t>
  </si>
  <si>
    <t>05/2021</t>
  </si>
  <si>
    <t>04/2021</t>
  </si>
  <si>
    <t>Custos Indiretos e operacionais</t>
  </si>
  <si>
    <r>
      <rPr>
        <b/>
        <u val="single"/>
        <sz val="7"/>
        <color indexed="8"/>
        <rFont val="Tahoma"/>
        <family val="2"/>
      </rPr>
      <t>Profissional mensalista</t>
    </r>
    <r>
      <rPr>
        <b/>
        <sz val="7"/>
        <color indexed="8"/>
        <rFont val="Tahoma"/>
        <family val="2"/>
      </rPr>
      <t>, com disponibilidade de horário de, no mínimo, 30 horas semanais.</t>
    </r>
  </si>
  <si>
    <t>Farmacêutica</t>
  </si>
  <si>
    <t>07/2021</t>
  </si>
  <si>
    <t>xxx/2021</t>
  </si>
  <si>
    <t>xxx</t>
  </si>
  <si>
    <t>xxxx</t>
  </si>
  <si>
    <t>xx</t>
  </si>
  <si>
    <t>Cargo</t>
  </si>
  <si>
    <t>01/2021</t>
  </si>
  <si>
    <t>Uniformes (4 calças + 6 camisas + 1 sapatos)</t>
  </si>
  <si>
    <t>Materiais  (luvas, protetor solar, ...)</t>
  </si>
  <si>
    <t>ANEXO IX</t>
  </si>
  <si>
    <t>PREGÃO PRESENCIAL</t>
  </si>
  <si>
    <t>Operário - Serviços Gerais</t>
  </si>
</sst>
</file>

<file path=xl/styles.xml><?xml version="1.0" encoding="utf-8"?>
<styleSheet xmlns="http://schemas.openxmlformats.org/spreadsheetml/2006/main">
  <numFmts count="1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mm/yyyy"/>
    <numFmt numFmtId="165" formatCode="_-&quot;R$&quot;\ * #,##0.00_-;\-&quot;R$&quot;\ * #,##0.00_-;_-&quot;R$&quot;\ * &quot;-&quot;??_-;_-@"/>
    <numFmt numFmtId="166" formatCode="_-[$R$-416]\ * #,##0.00_-;\-[$R$-416]\ * #,##0.00_-;_-[$R$-416]\ * &quot;-&quot;??_-;_-@_-"/>
    <numFmt numFmtId="167" formatCode="0.000%"/>
  </numFmts>
  <fonts count="72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name val="Calibri"/>
      <family val="0"/>
    </font>
    <font>
      <sz val="11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Times New Roman"/>
      <family val="0"/>
    </font>
    <font>
      <b/>
      <sz val="11"/>
      <color indexed="8"/>
      <name val="Calibri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8"/>
      <name val="Calibri"/>
      <family val="0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Calibri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b/>
      <u val="single"/>
      <sz val="7"/>
      <color indexed="8"/>
      <name val="Tahoma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0"/>
    </font>
    <font>
      <sz val="11"/>
      <color theme="1"/>
      <name val="Times New Roman"/>
      <family val="0"/>
    </font>
    <font>
      <b/>
      <sz val="11"/>
      <color theme="1"/>
      <name val="Times New Roman"/>
      <family val="0"/>
    </font>
    <font>
      <sz val="11"/>
      <color theme="1"/>
      <name val="Arial"/>
      <family val="0"/>
    </font>
    <font>
      <b/>
      <sz val="14"/>
      <color rgb="FF000000"/>
      <name val="Times New Roman"/>
      <family val="0"/>
    </font>
    <font>
      <b/>
      <sz val="10"/>
      <color theme="1"/>
      <name val="Times New Roman"/>
      <family val="0"/>
    </font>
    <font>
      <b/>
      <sz val="12"/>
      <color theme="1"/>
      <name val="Times New Roman"/>
      <family val="0"/>
    </font>
    <font>
      <sz val="12"/>
      <color theme="1"/>
      <name val="Calibri"/>
      <family val="0"/>
    </font>
    <font>
      <sz val="12"/>
      <color theme="1"/>
      <name val="Times New Roman"/>
      <family val="0"/>
    </font>
    <font>
      <b/>
      <sz val="12"/>
      <color theme="1"/>
      <name val="Calibri"/>
      <family val="0"/>
    </font>
    <font>
      <b/>
      <sz val="11"/>
      <color rgb="FF000000"/>
      <name val="Arial"/>
      <family val="0"/>
    </font>
    <font>
      <sz val="11"/>
      <color rgb="FF000000"/>
      <name val="Arial"/>
      <family val="0"/>
    </font>
    <font>
      <b/>
      <sz val="11"/>
      <color theme="1"/>
      <name val="Arial"/>
      <family val="0"/>
    </font>
    <font>
      <sz val="7"/>
      <color theme="1"/>
      <name val="Tahoma"/>
      <family val="2"/>
    </font>
    <font>
      <b/>
      <sz val="7"/>
      <color theme="1"/>
      <name val="Tahoma"/>
      <family val="2"/>
    </font>
    <font>
      <b/>
      <sz val="10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10"/>
      <color theme="1"/>
      <name val="Arial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/>
      <bottom style="medium">
        <color rgb="FF000000"/>
      </bottom>
    </border>
    <border>
      <left style="medium"/>
      <right style="medium"/>
      <top style="medium">
        <color rgb="FF000000"/>
      </top>
      <bottom style="medium">
        <color rgb="FF000000"/>
      </bottom>
    </border>
    <border>
      <left style="medium"/>
      <right style="medium"/>
      <top style="medium">
        <color rgb="FF000000"/>
      </top>
      <bottom style="medium"/>
    </border>
    <border>
      <left/>
      <right/>
      <top style="thin"/>
      <bottom/>
    </border>
    <border>
      <left style="dashed"/>
      <right/>
      <top/>
      <bottom/>
    </border>
    <border>
      <left style="dashed"/>
      <right/>
      <top/>
      <bottom style="dashed"/>
    </border>
    <border>
      <left style="dashed"/>
      <right/>
      <top style="dashed"/>
      <bottom style="dashed"/>
    </border>
    <border>
      <left/>
      <right/>
      <top style="dashed"/>
      <bottom style="dashed"/>
    </border>
    <border>
      <left style="dashed"/>
      <right style="dashed"/>
      <top style="dashed"/>
      <bottom style="dashed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ashed"/>
      <top style="dashed"/>
      <bottom style="dashed"/>
    </border>
    <border>
      <left/>
      <right style="dashed"/>
      <top/>
      <bottom/>
    </border>
    <border>
      <left/>
      <right/>
      <top/>
      <bottom style="dashed"/>
    </border>
    <border>
      <left/>
      <right style="dashed"/>
      <top/>
      <bottom style="dashed"/>
    </border>
    <border>
      <left style="dashed"/>
      <right/>
      <top style="dashed"/>
      <bottom/>
    </border>
    <border>
      <left/>
      <right/>
      <top style="dashed"/>
      <bottom/>
    </border>
    <border>
      <left/>
      <right style="dashed"/>
      <top style="dashed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21">
    <xf numFmtId="0" fontId="0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left" vertical="center" wrapText="1"/>
    </xf>
    <xf numFmtId="0" fontId="54" fillId="0" borderId="11" xfId="0" applyFont="1" applyBorder="1" applyAlignment="1">
      <alignment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13" xfId="0" applyFont="1" applyBorder="1" applyAlignment="1">
      <alignment vertical="center" wrapText="1"/>
    </xf>
    <xf numFmtId="164" fontId="54" fillId="0" borderId="13" xfId="0" applyNumberFormat="1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165" fontId="54" fillId="0" borderId="13" xfId="0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14" fontId="54" fillId="0" borderId="15" xfId="0" applyNumberFormat="1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165" fontId="54" fillId="0" borderId="13" xfId="0" applyNumberFormat="1" applyFont="1" applyBorder="1" applyAlignment="1">
      <alignment horizontal="left" vertical="center" wrapText="1"/>
    </xf>
    <xf numFmtId="165" fontId="54" fillId="33" borderId="13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4" fillId="0" borderId="10" xfId="0" applyFont="1" applyBorder="1" applyAlignment="1">
      <alignment vertical="center" wrapText="1"/>
    </xf>
    <xf numFmtId="165" fontId="0" fillId="0" borderId="0" xfId="0" applyNumberFormat="1" applyFont="1" applyAlignment="1">
      <alignment/>
    </xf>
    <xf numFmtId="165" fontId="54" fillId="0" borderId="10" xfId="0" applyNumberFormat="1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10" fontId="55" fillId="33" borderId="11" xfId="0" applyNumberFormat="1" applyFont="1" applyFill="1" applyBorder="1" applyAlignment="1">
      <alignment horizontal="center" vertical="center" wrapText="1"/>
    </xf>
    <xf numFmtId="165" fontId="55" fillId="34" borderId="13" xfId="0" applyNumberFormat="1" applyFont="1" applyFill="1" applyBorder="1" applyAlignment="1">
      <alignment horizontal="left" vertical="center" wrapText="1"/>
    </xf>
    <xf numFmtId="0" fontId="55" fillId="0" borderId="13" xfId="0" applyFont="1" applyBorder="1" applyAlignment="1">
      <alignment horizontal="center" vertical="center" wrapText="1"/>
    </xf>
    <xf numFmtId="165" fontId="54" fillId="0" borderId="13" xfId="0" applyNumberFormat="1" applyFont="1" applyBorder="1" applyAlignment="1">
      <alignment horizontal="right" vertical="center" wrapText="1"/>
    </xf>
    <xf numFmtId="10" fontId="54" fillId="0" borderId="13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65" fontId="58" fillId="0" borderId="13" xfId="0" applyNumberFormat="1" applyFont="1" applyBorder="1" applyAlignment="1">
      <alignment horizontal="center" vertical="center" wrapText="1"/>
    </xf>
    <xf numFmtId="165" fontId="58" fillId="0" borderId="13" xfId="0" applyNumberFormat="1" applyFont="1" applyBorder="1" applyAlignment="1">
      <alignment horizontal="center" vertical="center" wrapText="1"/>
    </xf>
    <xf numFmtId="165" fontId="58" fillId="0" borderId="11" xfId="0" applyNumberFormat="1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3" fillId="0" borderId="16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165" fontId="58" fillId="0" borderId="16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1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165" fontId="59" fillId="0" borderId="13" xfId="0" applyNumberFormat="1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3" fillId="0" borderId="16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64" fillId="0" borderId="16" xfId="0" applyFont="1" applyBorder="1" applyAlignment="1">
      <alignment vertical="center" wrapText="1"/>
    </xf>
    <xf numFmtId="165" fontId="0" fillId="0" borderId="16" xfId="0" applyNumberFormat="1" applyFont="1" applyBorder="1" applyAlignment="1">
      <alignment horizontal="center" vertical="center"/>
    </xf>
    <xf numFmtId="165" fontId="0" fillId="0" borderId="16" xfId="0" applyNumberFormat="1" applyFont="1" applyBorder="1" applyAlignment="1">
      <alignment vertical="center"/>
    </xf>
    <xf numFmtId="9" fontId="0" fillId="0" borderId="16" xfId="0" applyNumberFormat="1" applyFont="1" applyBorder="1" applyAlignment="1">
      <alignment/>
    </xf>
    <xf numFmtId="165" fontId="0" fillId="0" borderId="16" xfId="0" applyNumberFormat="1" applyFont="1" applyBorder="1" applyAlignment="1">
      <alignment/>
    </xf>
    <xf numFmtId="0" fontId="52" fillId="0" borderId="0" xfId="0" applyFont="1" applyAlignment="1">
      <alignment/>
    </xf>
    <xf numFmtId="165" fontId="52" fillId="0" borderId="16" xfId="0" applyNumberFormat="1" applyFont="1" applyBorder="1" applyAlignment="1">
      <alignment/>
    </xf>
    <xf numFmtId="0" fontId="53" fillId="0" borderId="0" xfId="0" applyFont="1" applyAlignment="1">
      <alignment vertical="center"/>
    </xf>
    <xf numFmtId="0" fontId="0" fillId="0" borderId="0" xfId="0" applyFont="1" applyAlignment="1">
      <alignment/>
    </xf>
    <xf numFmtId="0" fontId="55" fillId="33" borderId="18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5" fillId="0" borderId="19" xfId="0" applyFont="1" applyBorder="1" applyAlignment="1">
      <alignment/>
    </xf>
    <xf numFmtId="0" fontId="55" fillId="0" borderId="18" xfId="0" applyFont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/>
    </xf>
    <xf numFmtId="0" fontId="0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55" fillId="0" borderId="21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0" fontId="5" fillId="35" borderId="11" xfId="0" applyFont="1" applyFill="1" applyBorder="1" applyAlignment="1">
      <alignment/>
    </xf>
    <xf numFmtId="0" fontId="5" fillId="35" borderId="19" xfId="0" applyFont="1" applyFill="1" applyBorder="1" applyAlignment="1">
      <alignment/>
    </xf>
    <xf numFmtId="0" fontId="5" fillId="35" borderId="19" xfId="0" applyFont="1" applyFill="1" applyBorder="1" applyAlignment="1">
      <alignment/>
    </xf>
    <xf numFmtId="0" fontId="54" fillId="0" borderId="17" xfId="0" applyFont="1" applyBorder="1" applyAlignment="1">
      <alignment vertical="center" wrapText="1"/>
    </xf>
    <xf numFmtId="0" fontId="55" fillId="33" borderId="22" xfId="0" applyFont="1" applyFill="1" applyBorder="1" applyAlignment="1">
      <alignment horizontal="center" vertical="center" wrapText="1"/>
    </xf>
    <xf numFmtId="165" fontId="54" fillId="0" borderId="23" xfId="0" applyNumberFormat="1" applyFont="1" applyBorder="1" applyAlignment="1">
      <alignment horizontal="left" vertical="center" wrapText="1"/>
    </xf>
    <xf numFmtId="165" fontId="54" fillId="0" borderId="24" xfId="0" applyNumberFormat="1" applyFont="1" applyBorder="1" applyAlignment="1">
      <alignment horizontal="left" vertical="center" wrapText="1"/>
    </xf>
    <xf numFmtId="165" fontId="54" fillId="33" borderId="25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0" fontId="55" fillId="0" borderId="21" xfId="0" applyFont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20" xfId="0" applyFont="1" applyBorder="1" applyAlignment="1">
      <alignment/>
    </xf>
    <xf numFmtId="0" fontId="54" fillId="0" borderId="13" xfId="0" applyFont="1" applyBorder="1" applyAlignment="1">
      <alignment vertical="center" wrapText="1"/>
    </xf>
    <xf numFmtId="0" fontId="66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horizontal="left" vertical="center"/>
    </xf>
    <xf numFmtId="49" fontId="66" fillId="0" borderId="0" xfId="0" applyNumberFormat="1" applyFont="1" applyAlignment="1">
      <alignment horizontal="center" vertical="center"/>
    </xf>
    <xf numFmtId="166" fontId="66" fillId="0" borderId="0" xfId="49" applyNumberFormat="1" applyFont="1" applyAlignment="1">
      <alignment horizontal="center" vertical="center"/>
    </xf>
    <xf numFmtId="0" fontId="66" fillId="0" borderId="0" xfId="0" applyFont="1" applyAlignment="1">
      <alignment horizontal="left" vertical="center"/>
    </xf>
    <xf numFmtId="167" fontId="66" fillId="0" borderId="0" xfId="0" applyNumberFormat="1" applyFont="1" applyAlignment="1">
      <alignment horizontal="center" vertical="center"/>
    </xf>
    <xf numFmtId="0" fontId="66" fillId="0" borderId="27" xfId="0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0" fontId="67" fillId="4" borderId="29" xfId="0" applyFont="1" applyFill="1" applyBorder="1" applyAlignment="1">
      <alignment horizontal="center" vertical="center"/>
    </xf>
    <xf numFmtId="0" fontId="67" fillId="4" borderId="30" xfId="0" applyFont="1" applyFill="1" applyBorder="1" applyAlignment="1">
      <alignment vertical="center"/>
    </xf>
    <xf numFmtId="0" fontId="67" fillId="4" borderId="31" xfId="0" applyFont="1" applyFill="1" applyBorder="1" applyAlignment="1">
      <alignment horizontal="center" vertical="center"/>
    </xf>
    <xf numFmtId="0" fontId="66" fillId="0" borderId="32" xfId="0" applyFont="1" applyBorder="1" applyAlignment="1">
      <alignment horizontal="center" vertical="center"/>
    </xf>
    <xf numFmtId="0" fontId="66" fillId="0" borderId="33" xfId="0" applyFont="1" applyBorder="1" applyAlignment="1">
      <alignment horizontal="center" vertical="center"/>
    </xf>
    <xf numFmtId="0" fontId="66" fillId="0" borderId="34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7" fillId="0" borderId="35" xfId="0" applyFont="1" applyBorder="1" applyAlignment="1">
      <alignment horizontal="center" vertical="center"/>
    </xf>
    <xf numFmtId="0" fontId="66" fillId="0" borderId="35" xfId="0" applyFont="1" applyBorder="1" applyAlignment="1">
      <alignment horizontal="center" vertical="center"/>
    </xf>
    <xf numFmtId="0" fontId="67" fillId="0" borderId="36" xfId="0" applyFont="1" applyBorder="1" applyAlignment="1">
      <alignment horizontal="center" vertical="center" wrapText="1"/>
    </xf>
    <xf numFmtId="0" fontId="66" fillId="36" borderId="36" xfId="0" applyFont="1" applyFill="1" applyBorder="1" applyAlignment="1">
      <alignment horizontal="center" vertical="center" wrapText="1"/>
    </xf>
    <xf numFmtId="0" fontId="67" fillId="0" borderId="36" xfId="0" applyFont="1" applyBorder="1" applyAlignment="1">
      <alignment horizontal="left" vertical="center"/>
    </xf>
    <xf numFmtId="14" fontId="66" fillId="36" borderId="36" xfId="0" applyNumberFormat="1" applyFont="1" applyFill="1" applyBorder="1" applyAlignment="1">
      <alignment horizontal="center" vertical="center"/>
    </xf>
    <xf numFmtId="0" fontId="66" fillId="36" borderId="36" xfId="0" applyFont="1" applyFill="1" applyBorder="1" applyAlignment="1">
      <alignment horizontal="center" vertical="center"/>
    </xf>
    <xf numFmtId="0" fontId="68" fillId="0" borderId="37" xfId="0" applyFont="1" applyBorder="1" applyAlignment="1">
      <alignment horizontal="center" vertical="center" wrapText="1"/>
    </xf>
    <xf numFmtId="0" fontId="68" fillId="0" borderId="26" xfId="0" applyFont="1" applyBorder="1" applyAlignment="1">
      <alignment horizontal="center" vertical="center" wrapText="1"/>
    </xf>
    <xf numFmtId="0" fontId="68" fillId="0" borderId="38" xfId="0" applyFont="1" applyBorder="1" applyAlignment="1">
      <alignment horizontal="center" vertical="center" wrapText="1"/>
    </xf>
    <xf numFmtId="0" fontId="68" fillId="0" borderId="39" xfId="0" applyFont="1" applyBorder="1" applyAlignment="1">
      <alignment horizontal="center" vertical="center" wrapText="1"/>
    </xf>
    <xf numFmtId="0" fontId="68" fillId="0" borderId="35" xfId="0" applyFont="1" applyBorder="1" applyAlignment="1">
      <alignment horizontal="center" vertical="center" wrapText="1"/>
    </xf>
    <xf numFmtId="0" fontId="68" fillId="0" borderId="40" xfId="0" applyFont="1" applyBorder="1" applyAlignment="1">
      <alignment horizontal="center" vertical="center" wrapText="1"/>
    </xf>
    <xf numFmtId="0" fontId="67" fillId="0" borderId="41" xfId="0" applyFont="1" applyBorder="1" applyAlignment="1">
      <alignment horizontal="center" vertical="center" wrapText="1"/>
    </xf>
    <xf numFmtId="0" fontId="67" fillId="0" borderId="42" xfId="0" applyFont="1" applyBorder="1" applyAlignment="1">
      <alignment horizontal="center" vertical="center" wrapText="1"/>
    </xf>
    <xf numFmtId="0" fontId="67" fillId="0" borderId="43" xfId="0" applyFont="1" applyBorder="1" applyAlignment="1">
      <alignment horizontal="center" vertical="center" wrapText="1"/>
    </xf>
    <xf numFmtId="0" fontId="66" fillId="36" borderId="41" xfId="0" applyFont="1" applyFill="1" applyBorder="1" applyAlignment="1">
      <alignment horizontal="center" vertical="center"/>
    </xf>
    <xf numFmtId="0" fontId="66" fillId="36" borderId="42" xfId="0" applyFont="1" applyFill="1" applyBorder="1" applyAlignment="1">
      <alignment horizontal="center" vertical="center"/>
    </xf>
    <xf numFmtId="0" fontId="66" fillId="36" borderId="43" xfId="0" applyFont="1" applyFill="1" applyBorder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0" fontId="66" fillId="0" borderId="36" xfId="0" applyFont="1" applyBorder="1" applyAlignment="1">
      <alignment horizontal="left" vertical="center" wrapText="1"/>
    </xf>
    <xf numFmtId="0" fontId="67" fillId="0" borderId="41" xfId="0" applyFont="1" applyBorder="1" applyAlignment="1">
      <alignment horizontal="center" vertical="center"/>
    </xf>
    <xf numFmtId="0" fontId="67" fillId="0" borderId="42" xfId="0" applyFont="1" applyBorder="1" applyAlignment="1">
      <alignment horizontal="center" vertical="center"/>
    </xf>
    <xf numFmtId="0" fontId="67" fillId="0" borderId="43" xfId="0" applyFont="1" applyBorder="1" applyAlignment="1">
      <alignment horizontal="center" vertical="center"/>
    </xf>
    <xf numFmtId="0" fontId="67" fillId="19" borderId="36" xfId="0" applyFont="1" applyFill="1" applyBorder="1" applyAlignment="1">
      <alignment horizontal="center" vertical="center"/>
    </xf>
    <xf numFmtId="49" fontId="67" fillId="4" borderId="29" xfId="0" applyNumberFormat="1" applyFont="1" applyFill="1" applyBorder="1" applyAlignment="1">
      <alignment horizontal="center" vertical="center"/>
    </xf>
    <xf numFmtId="49" fontId="67" fillId="4" borderId="30" xfId="0" applyNumberFormat="1" applyFont="1" applyFill="1" applyBorder="1" applyAlignment="1">
      <alignment horizontal="center" vertical="center"/>
    </xf>
    <xf numFmtId="49" fontId="67" fillId="4" borderId="44" xfId="0" applyNumberFormat="1" applyFont="1" applyFill="1" applyBorder="1" applyAlignment="1">
      <alignment horizontal="center" vertical="center"/>
    </xf>
    <xf numFmtId="0" fontId="69" fillId="0" borderId="41" xfId="0" applyFont="1" applyBorder="1" applyAlignment="1">
      <alignment horizontal="left" vertical="center"/>
    </xf>
    <xf numFmtId="0" fontId="69" fillId="0" borderId="42" xfId="0" applyFont="1" applyBorder="1" applyAlignment="1">
      <alignment horizontal="left" vertical="center"/>
    </xf>
    <xf numFmtId="0" fontId="69" fillId="0" borderId="43" xfId="0" applyFont="1" applyBorder="1" applyAlignment="1">
      <alignment horizontal="left" vertical="center"/>
    </xf>
    <xf numFmtId="0" fontId="70" fillId="0" borderId="41" xfId="0" applyFont="1" applyFill="1" applyBorder="1" applyAlignment="1">
      <alignment horizontal="left" vertical="center"/>
    </xf>
    <xf numFmtId="0" fontId="70" fillId="0" borderId="42" xfId="0" applyFont="1" applyFill="1" applyBorder="1" applyAlignment="1">
      <alignment horizontal="left" vertical="center"/>
    </xf>
    <xf numFmtId="0" fontId="70" fillId="0" borderId="43" xfId="0" applyFont="1" applyFill="1" applyBorder="1" applyAlignment="1">
      <alignment horizontal="left" vertical="center"/>
    </xf>
    <xf numFmtId="0" fontId="67" fillId="0" borderId="41" xfId="0" applyFont="1" applyBorder="1" applyAlignment="1">
      <alignment horizontal="left" vertical="center"/>
    </xf>
    <xf numFmtId="0" fontId="67" fillId="0" borderId="42" xfId="0" applyFont="1" applyBorder="1" applyAlignment="1">
      <alignment horizontal="left" vertical="center"/>
    </xf>
    <xf numFmtId="0" fontId="67" fillId="0" borderId="43" xfId="0" applyFont="1" applyBorder="1" applyAlignment="1">
      <alignment horizontal="left" vertical="center"/>
    </xf>
    <xf numFmtId="0" fontId="67" fillId="0" borderId="41" xfId="0" applyFont="1" applyFill="1" applyBorder="1" applyAlignment="1">
      <alignment horizontal="left" vertical="center"/>
    </xf>
    <xf numFmtId="0" fontId="67" fillId="0" borderId="42" xfId="0" applyFont="1" applyFill="1" applyBorder="1" applyAlignment="1">
      <alignment horizontal="left" vertical="center"/>
    </xf>
    <xf numFmtId="0" fontId="67" fillId="0" borderId="43" xfId="0" applyFont="1" applyFill="1" applyBorder="1" applyAlignment="1">
      <alignment horizontal="left" vertical="center"/>
    </xf>
    <xf numFmtId="49" fontId="66" fillId="0" borderId="41" xfId="0" applyNumberFormat="1" applyFont="1" applyFill="1" applyBorder="1" applyAlignment="1">
      <alignment horizontal="center" vertical="center"/>
    </xf>
    <xf numFmtId="49" fontId="66" fillId="0" borderId="42" xfId="0" applyNumberFormat="1" applyFont="1" applyFill="1" applyBorder="1" applyAlignment="1">
      <alignment horizontal="center" vertical="center"/>
    </xf>
    <xf numFmtId="49" fontId="66" fillId="0" borderId="43" xfId="0" applyNumberFormat="1" applyFont="1" applyFill="1" applyBorder="1" applyAlignment="1">
      <alignment horizontal="center" vertical="center"/>
    </xf>
    <xf numFmtId="0" fontId="66" fillId="0" borderId="0" xfId="0" applyFont="1" applyBorder="1" applyAlignment="1">
      <alignment horizontal="left" vertical="center"/>
    </xf>
    <xf numFmtId="9" fontId="66" fillId="0" borderId="0" xfId="49" applyFont="1" applyBorder="1" applyAlignment="1">
      <alignment horizontal="center" vertical="center"/>
    </xf>
    <xf numFmtId="9" fontId="66" fillId="0" borderId="45" xfId="49" applyFont="1" applyBorder="1" applyAlignment="1">
      <alignment horizontal="center" vertical="center"/>
    </xf>
    <xf numFmtId="166" fontId="66" fillId="0" borderId="0" xfId="49" applyNumberFormat="1" applyFont="1" applyBorder="1" applyAlignment="1">
      <alignment horizontal="center" vertical="center"/>
    </xf>
    <xf numFmtId="166" fontId="66" fillId="0" borderId="45" xfId="49" applyNumberFormat="1" applyFont="1" applyBorder="1" applyAlignment="1">
      <alignment horizontal="center" vertical="center"/>
    </xf>
    <xf numFmtId="9" fontId="66" fillId="36" borderId="0" xfId="49" applyFont="1" applyFill="1" applyBorder="1" applyAlignment="1">
      <alignment horizontal="center" vertical="center"/>
    </xf>
    <xf numFmtId="9" fontId="66" fillId="36" borderId="45" xfId="49" applyFont="1" applyFill="1" applyBorder="1" applyAlignment="1">
      <alignment horizontal="center" vertical="center"/>
    </xf>
    <xf numFmtId="167" fontId="67" fillId="4" borderId="30" xfId="0" applyNumberFormat="1" applyFont="1" applyFill="1" applyBorder="1" applyAlignment="1">
      <alignment horizontal="center" vertical="center"/>
    </xf>
    <xf numFmtId="0" fontId="67" fillId="4" borderId="30" xfId="0" applyFont="1" applyFill="1" applyBorder="1" applyAlignment="1">
      <alignment horizontal="center" vertical="center"/>
    </xf>
    <xf numFmtId="0" fontId="67" fillId="4" borderId="44" xfId="0" applyFont="1" applyFill="1" applyBorder="1" applyAlignment="1">
      <alignment horizontal="center" vertical="center"/>
    </xf>
    <xf numFmtId="166" fontId="66" fillId="4" borderId="30" xfId="49" applyNumberFormat="1" applyFont="1" applyFill="1" applyBorder="1" applyAlignment="1">
      <alignment horizontal="center" vertical="center"/>
    </xf>
    <xf numFmtId="166" fontId="66" fillId="4" borderId="44" xfId="49" applyNumberFormat="1" applyFont="1" applyFill="1" applyBorder="1" applyAlignment="1">
      <alignment horizontal="center" vertical="center"/>
    </xf>
    <xf numFmtId="0" fontId="66" fillId="0" borderId="45" xfId="0" applyFont="1" applyBorder="1" applyAlignment="1">
      <alignment horizontal="left" vertical="center"/>
    </xf>
    <xf numFmtId="166" fontId="66" fillId="0" borderId="0" xfId="49" applyNumberFormat="1" applyFont="1" applyFill="1" applyBorder="1" applyAlignment="1">
      <alignment horizontal="center" vertical="center"/>
    </xf>
    <xf numFmtId="166" fontId="66" fillId="0" borderId="45" xfId="49" applyNumberFormat="1" applyFont="1" applyFill="1" applyBorder="1" applyAlignment="1">
      <alignment horizontal="center" vertical="center"/>
    </xf>
    <xf numFmtId="0" fontId="66" fillId="0" borderId="46" xfId="0" applyFont="1" applyBorder="1" applyAlignment="1">
      <alignment horizontal="left" vertical="center"/>
    </xf>
    <xf numFmtId="0" fontId="66" fillId="0" borderId="46" xfId="0" applyFont="1" applyBorder="1" applyAlignment="1">
      <alignment horizontal="center" vertical="center"/>
    </xf>
    <xf numFmtId="0" fontId="66" fillId="0" borderId="47" xfId="0" applyFont="1" applyBorder="1" applyAlignment="1">
      <alignment horizontal="center" vertical="center"/>
    </xf>
    <xf numFmtId="166" fontId="66" fillId="0" borderId="46" xfId="49" applyNumberFormat="1" applyFont="1" applyBorder="1" applyAlignment="1">
      <alignment horizontal="center" vertical="center"/>
    </xf>
    <xf numFmtId="166" fontId="66" fillId="0" borderId="47" xfId="49" applyNumberFormat="1" applyFont="1" applyBorder="1" applyAlignment="1">
      <alignment horizontal="center" vertical="center"/>
    </xf>
    <xf numFmtId="167" fontId="66" fillId="0" borderId="0" xfId="0" applyNumberFormat="1" applyFont="1" applyBorder="1" applyAlignment="1">
      <alignment horizontal="center" vertical="center"/>
    </xf>
    <xf numFmtId="167" fontId="66" fillId="0" borderId="45" xfId="0" applyNumberFormat="1" applyFont="1" applyBorder="1" applyAlignment="1">
      <alignment horizontal="center" vertical="center"/>
    </xf>
    <xf numFmtId="166" fontId="66" fillId="36" borderId="0" xfId="49" applyNumberFormat="1" applyFont="1" applyFill="1" applyBorder="1" applyAlignment="1">
      <alignment horizontal="center" vertical="center"/>
    </xf>
    <xf numFmtId="166" fontId="66" fillId="36" borderId="45" xfId="49" applyNumberFormat="1" applyFont="1" applyFill="1" applyBorder="1" applyAlignment="1">
      <alignment horizontal="center" vertical="center"/>
    </xf>
    <xf numFmtId="0" fontId="67" fillId="4" borderId="30" xfId="0" applyFont="1" applyFill="1" applyBorder="1" applyAlignment="1">
      <alignment horizontal="left" vertical="center"/>
    </xf>
    <xf numFmtId="166" fontId="66" fillId="36" borderId="48" xfId="49" applyNumberFormat="1" applyFont="1" applyFill="1" applyBorder="1" applyAlignment="1">
      <alignment horizontal="center" vertical="center"/>
    </xf>
    <xf numFmtId="166" fontId="66" fillId="36" borderId="49" xfId="49" applyNumberFormat="1" applyFont="1" applyFill="1" applyBorder="1" applyAlignment="1">
      <alignment horizontal="center" vertical="center"/>
    </xf>
    <xf numFmtId="166" fontId="66" fillId="36" borderId="50" xfId="49" applyNumberFormat="1" applyFont="1" applyFill="1" applyBorder="1" applyAlignment="1">
      <alignment horizontal="center" vertical="center"/>
    </xf>
    <xf numFmtId="167" fontId="66" fillId="0" borderId="46" xfId="0" applyNumberFormat="1" applyFont="1" applyBorder="1" applyAlignment="1">
      <alignment horizontal="center" vertical="center"/>
    </xf>
    <xf numFmtId="167" fontId="66" fillId="0" borderId="47" xfId="0" applyNumberFormat="1" applyFont="1" applyBorder="1" applyAlignment="1">
      <alignment horizontal="center" vertical="center"/>
    </xf>
    <xf numFmtId="166" fontId="66" fillId="36" borderId="46" xfId="49" applyNumberFormat="1" applyFont="1" applyFill="1" applyBorder="1" applyAlignment="1">
      <alignment horizontal="center" vertical="center"/>
    </xf>
    <xf numFmtId="166" fontId="66" fillId="36" borderId="47" xfId="49" applyNumberFormat="1" applyFont="1" applyFill="1" applyBorder="1" applyAlignment="1">
      <alignment horizontal="center" vertical="center"/>
    </xf>
    <xf numFmtId="0" fontId="67" fillId="4" borderId="29" xfId="0" applyFont="1" applyFill="1" applyBorder="1" applyAlignment="1">
      <alignment horizontal="left" vertical="center"/>
    </xf>
    <xf numFmtId="167" fontId="67" fillId="4" borderId="44" xfId="0" applyNumberFormat="1" applyFont="1" applyFill="1" applyBorder="1" applyAlignment="1">
      <alignment horizontal="center" vertical="center"/>
    </xf>
    <xf numFmtId="166" fontId="66" fillId="4" borderId="29" xfId="49" applyNumberFormat="1" applyFont="1" applyFill="1" applyBorder="1" applyAlignment="1">
      <alignment horizontal="center" vertical="center"/>
    </xf>
    <xf numFmtId="166" fontId="66" fillId="0" borderId="27" xfId="49" applyNumberFormat="1" applyFont="1" applyBorder="1" applyAlignment="1">
      <alignment horizontal="center" vertical="center"/>
    </xf>
    <xf numFmtId="167" fontId="66" fillId="36" borderId="46" xfId="0" applyNumberFormat="1" applyFont="1" applyFill="1" applyBorder="1" applyAlignment="1">
      <alignment horizontal="center" vertical="center"/>
    </xf>
    <xf numFmtId="167" fontId="66" fillId="36" borderId="47" xfId="0" applyNumberFormat="1" applyFont="1" applyFill="1" applyBorder="1" applyAlignment="1">
      <alignment horizontal="center" vertical="center"/>
    </xf>
    <xf numFmtId="167" fontId="66" fillId="0" borderId="46" xfId="0" applyNumberFormat="1" applyFont="1" applyFill="1" applyBorder="1" applyAlignment="1">
      <alignment horizontal="center" vertical="center"/>
    </xf>
    <xf numFmtId="166" fontId="66" fillId="0" borderId="28" xfId="49" applyNumberFormat="1" applyFont="1" applyBorder="1" applyAlignment="1">
      <alignment horizontal="center" vertical="center"/>
    </xf>
    <xf numFmtId="166" fontId="66" fillId="0" borderId="46" xfId="49" applyNumberFormat="1" applyFont="1" applyFill="1" applyBorder="1" applyAlignment="1">
      <alignment horizontal="center" vertical="center"/>
    </xf>
    <xf numFmtId="166" fontId="66" fillId="0" borderId="47" xfId="49" applyNumberFormat="1" applyFont="1" applyFill="1" applyBorder="1" applyAlignment="1">
      <alignment horizontal="center" vertical="center"/>
    </xf>
    <xf numFmtId="167" fontId="66" fillId="0" borderId="0" xfId="0" applyNumberFormat="1" applyFont="1" applyFill="1" applyBorder="1" applyAlignment="1">
      <alignment horizontal="center" vertical="center"/>
    </xf>
    <xf numFmtId="167" fontId="66" fillId="0" borderId="45" xfId="0" applyNumberFormat="1" applyFont="1" applyFill="1" applyBorder="1" applyAlignment="1">
      <alignment horizontal="center" vertical="center"/>
    </xf>
    <xf numFmtId="0" fontId="66" fillId="0" borderId="51" xfId="0" applyFont="1" applyBorder="1" applyAlignment="1">
      <alignment horizontal="left" vertical="center"/>
    </xf>
    <xf numFmtId="0" fontId="66" fillId="0" borderId="39" xfId="0" applyFont="1" applyBorder="1" applyAlignment="1">
      <alignment horizontal="left" vertical="center"/>
    </xf>
    <xf numFmtId="167" fontId="66" fillId="0" borderId="40" xfId="0" applyNumberFormat="1" applyFont="1" applyBorder="1" applyAlignment="1">
      <alignment horizontal="center" vertical="center"/>
    </xf>
    <xf numFmtId="167" fontId="66" fillId="0" borderId="51" xfId="0" applyNumberFormat="1" applyFont="1" applyBorder="1" applyAlignment="1">
      <alignment horizontal="center" vertical="center"/>
    </xf>
    <xf numFmtId="167" fontId="66" fillId="0" borderId="52" xfId="0" applyNumberFormat="1" applyFont="1" applyBorder="1" applyAlignment="1">
      <alignment horizontal="center" vertical="center"/>
    </xf>
    <xf numFmtId="166" fontId="66" fillId="0" borderId="40" xfId="49" applyNumberFormat="1" applyFont="1" applyBorder="1" applyAlignment="1">
      <alignment horizontal="center" vertical="center"/>
    </xf>
    <xf numFmtId="166" fontId="66" fillId="0" borderId="51" xfId="49" applyNumberFormat="1" applyFont="1" applyBorder="1" applyAlignment="1">
      <alignment horizontal="center" vertical="center"/>
    </xf>
    <xf numFmtId="166" fontId="66" fillId="0" borderId="52" xfId="49" applyNumberFormat="1" applyFont="1" applyBorder="1" applyAlignment="1">
      <alignment horizontal="center" vertical="center"/>
    </xf>
    <xf numFmtId="0" fontId="66" fillId="0" borderId="36" xfId="0" applyFont="1" applyBorder="1" applyAlignment="1">
      <alignment horizontal="left" vertical="center"/>
    </xf>
    <xf numFmtId="0" fontId="66" fillId="0" borderId="41" xfId="0" applyFont="1" applyBorder="1" applyAlignment="1">
      <alignment horizontal="left" vertical="center"/>
    </xf>
    <xf numFmtId="167" fontId="66" fillId="0" borderId="43" xfId="0" applyNumberFormat="1" applyFont="1" applyBorder="1" applyAlignment="1">
      <alignment horizontal="center" vertical="center"/>
    </xf>
    <xf numFmtId="167" fontId="66" fillId="0" borderId="36" xfId="0" applyNumberFormat="1" applyFont="1" applyBorder="1" applyAlignment="1">
      <alignment horizontal="center" vertical="center"/>
    </xf>
    <xf numFmtId="167" fontId="66" fillId="0" borderId="53" xfId="0" applyNumberFormat="1" applyFont="1" applyBorder="1" applyAlignment="1">
      <alignment horizontal="center" vertical="center"/>
    </xf>
    <xf numFmtId="166" fontId="66" fillId="0" borderId="43" xfId="49" applyNumberFormat="1" applyFont="1" applyBorder="1" applyAlignment="1">
      <alignment horizontal="center" vertical="center"/>
    </xf>
    <xf numFmtId="166" fontId="66" fillId="0" borderId="36" xfId="49" applyNumberFormat="1" applyFont="1" applyBorder="1" applyAlignment="1">
      <alignment horizontal="center" vertical="center"/>
    </xf>
    <xf numFmtId="166" fontId="66" fillId="0" borderId="53" xfId="49" applyNumberFormat="1" applyFont="1" applyBorder="1" applyAlignment="1">
      <alignment horizontal="center" vertical="center"/>
    </xf>
    <xf numFmtId="0" fontId="67" fillId="4" borderId="54" xfId="0" applyFont="1" applyFill="1" applyBorder="1" applyAlignment="1">
      <alignment horizontal="center" vertical="center"/>
    </xf>
    <xf numFmtId="0" fontId="67" fillId="4" borderId="55" xfId="0" applyFont="1" applyFill="1" applyBorder="1" applyAlignment="1">
      <alignment horizontal="center" vertical="center"/>
    </xf>
    <xf numFmtId="0" fontId="67" fillId="4" borderId="56" xfId="0" applyFont="1" applyFill="1" applyBorder="1" applyAlignment="1">
      <alignment horizontal="center" vertical="center"/>
    </xf>
    <xf numFmtId="49" fontId="66" fillId="4" borderId="54" xfId="0" applyNumberFormat="1" applyFont="1" applyFill="1" applyBorder="1" applyAlignment="1">
      <alignment horizontal="center" vertical="center"/>
    </xf>
    <xf numFmtId="49" fontId="66" fillId="4" borderId="55" xfId="0" applyNumberFormat="1" applyFont="1" applyFill="1" applyBorder="1" applyAlignment="1">
      <alignment horizontal="center" vertical="center"/>
    </xf>
    <xf numFmtId="49" fontId="66" fillId="4" borderId="56" xfId="0" applyNumberFormat="1" applyFont="1" applyFill="1" applyBorder="1" applyAlignment="1">
      <alignment horizontal="center" vertical="center"/>
    </xf>
    <xf numFmtId="167" fontId="66" fillId="0" borderId="43" xfId="0" applyNumberFormat="1" applyFont="1" applyFill="1" applyBorder="1" applyAlignment="1">
      <alignment horizontal="center" vertical="center"/>
    </xf>
    <xf numFmtId="167" fontId="66" fillId="0" borderId="36" xfId="0" applyNumberFormat="1" applyFont="1" applyFill="1" applyBorder="1" applyAlignment="1">
      <alignment horizontal="center" vertical="center"/>
    </xf>
    <xf numFmtId="167" fontId="66" fillId="0" borderId="53" xfId="0" applyNumberFormat="1" applyFont="1" applyFill="1" applyBorder="1" applyAlignment="1">
      <alignment horizontal="center" vertical="center"/>
    </xf>
    <xf numFmtId="0" fontId="67" fillId="37" borderId="57" xfId="0" applyFont="1" applyFill="1" applyBorder="1" applyAlignment="1">
      <alignment horizontal="left" vertical="center"/>
    </xf>
    <xf numFmtId="0" fontId="67" fillId="37" borderId="58" xfId="0" applyFont="1" applyFill="1" applyBorder="1" applyAlignment="1">
      <alignment horizontal="left" vertical="center"/>
    </xf>
    <xf numFmtId="0" fontId="67" fillId="37" borderId="59" xfId="0" applyFont="1" applyFill="1" applyBorder="1" applyAlignment="1">
      <alignment horizontal="left" vertical="center"/>
    </xf>
    <xf numFmtId="166" fontId="67" fillId="37" borderId="60" xfId="49" applyNumberFormat="1" applyFont="1" applyFill="1" applyBorder="1" applyAlignment="1">
      <alignment horizontal="center" vertical="center"/>
    </xf>
    <xf numFmtId="166" fontId="67" fillId="37" borderId="58" xfId="49" applyNumberFormat="1" applyFont="1" applyFill="1" applyBorder="1" applyAlignment="1">
      <alignment horizontal="center" vertical="center"/>
    </xf>
    <xf numFmtId="166" fontId="67" fillId="37" borderId="59" xfId="49" applyNumberFormat="1" applyFont="1" applyFill="1" applyBorder="1" applyAlignment="1">
      <alignment horizontal="center" vertical="center"/>
    </xf>
    <xf numFmtId="0" fontId="67" fillId="37" borderId="32" xfId="0" applyFont="1" applyFill="1" applyBorder="1" applyAlignment="1">
      <alignment horizontal="left" vertical="center"/>
    </xf>
    <xf numFmtId="0" fontId="67" fillId="37" borderId="36" xfId="0" applyFont="1" applyFill="1" applyBorder="1" applyAlignment="1">
      <alignment horizontal="left" vertical="center"/>
    </xf>
    <xf numFmtId="0" fontId="67" fillId="37" borderId="53" xfId="0" applyFont="1" applyFill="1" applyBorder="1" applyAlignment="1">
      <alignment horizontal="left" vertical="center"/>
    </xf>
    <xf numFmtId="166" fontId="67" fillId="37" borderId="43" xfId="49" applyNumberFormat="1" applyFont="1" applyFill="1" applyBorder="1" applyAlignment="1">
      <alignment horizontal="center" vertical="center"/>
    </xf>
    <xf numFmtId="166" fontId="67" fillId="37" borderId="36" xfId="49" applyNumberFormat="1" applyFont="1" applyFill="1" applyBorder="1" applyAlignment="1">
      <alignment horizontal="center" vertical="center"/>
    </xf>
    <xf numFmtId="166" fontId="67" fillId="37" borderId="53" xfId="49" applyNumberFormat="1" applyFont="1" applyFill="1" applyBorder="1" applyAlignment="1">
      <alignment horizontal="center" vertical="center"/>
    </xf>
    <xf numFmtId="0" fontId="66" fillId="0" borderId="61" xfId="0" applyFont="1" applyBorder="1" applyAlignment="1">
      <alignment horizontal="left" vertical="center"/>
    </xf>
    <xf numFmtId="0" fontId="66" fillId="0" borderId="62" xfId="0" applyFont="1" applyBorder="1" applyAlignment="1">
      <alignment horizontal="left" vertical="center"/>
    </xf>
    <xf numFmtId="167" fontId="66" fillId="0" borderId="63" xfId="0" applyNumberFormat="1" applyFont="1" applyBorder="1" applyAlignment="1">
      <alignment horizontal="center" vertical="center"/>
    </xf>
    <xf numFmtId="167" fontId="66" fillId="0" borderId="61" xfId="0" applyNumberFormat="1" applyFont="1" applyBorder="1" applyAlignment="1">
      <alignment horizontal="center" vertical="center"/>
    </xf>
    <xf numFmtId="167" fontId="66" fillId="0" borderId="64" xfId="0" applyNumberFormat="1" applyFont="1" applyBorder="1" applyAlignment="1">
      <alignment horizontal="center" vertical="center"/>
    </xf>
    <xf numFmtId="166" fontId="66" fillId="0" borderId="63" xfId="49" applyNumberFormat="1" applyFont="1" applyBorder="1" applyAlignment="1">
      <alignment horizontal="center" vertical="center"/>
    </xf>
    <xf numFmtId="166" fontId="66" fillId="0" borderId="61" xfId="49" applyNumberFormat="1" applyFont="1" applyBorder="1" applyAlignment="1">
      <alignment horizontal="center" vertical="center"/>
    </xf>
    <xf numFmtId="166" fontId="66" fillId="0" borderId="64" xfId="49" applyNumberFormat="1" applyFont="1" applyBorder="1" applyAlignment="1">
      <alignment horizontal="center" vertical="center"/>
    </xf>
    <xf numFmtId="0" fontId="66" fillId="38" borderId="36" xfId="0" applyFont="1" applyFill="1" applyBorder="1" applyAlignment="1">
      <alignment horizontal="center" vertical="center" wrapText="1"/>
    </xf>
    <xf numFmtId="0" fontId="66" fillId="38" borderId="41" xfId="0" applyFont="1" applyFill="1" applyBorder="1" applyAlignment="1">
      <alignment horizontal="center" vertical="center"/>
    </xf>
    <xf numFmtId="0" fontId="66" fillId="38" borderId="42" xfId="0" applyFont="1" applyFill="1" applyBorder="1" applyAlignment="1">
      <alignment horizontal="center" vertical="center"/>
    </xf>
    <xf numFmtId="0" fontId="66" fillId="38" borderId="43" xfId="0" applyFont="1" applyFill="1" applyBorder="1" applyAlignment="1">
      <alignment horizontal="center" vertical="center"/>
    </xf>
    <xf numFmtId="0" fontId="66" fillId="38" borderId="36" xfId="0" applyFont="1" applyFill="1" applyBorder="1" applyAlignment="1">
      <alignment horizontal="center" vertical="center"/>
    </xf>
    <xf numFmtId="49" fontId="66" fillId="4" borderId="29" xfId="0" applyNumberFormat="1" applyFont="1" applyFill="1" applyBorder="1" applyAlignment="1">
      <alignment horizontal="center" vertical="center"/>
    </xf>
    <xf numFmtId="49" fontId="66" fillId="4" borderId="30" xfId="0" applyNumberFormat="1" applyFont="1" applyFill="1" applyBorder="1" applyAlignment="1">
      <alignment horizontal="center" vertical="center"/>
    </xf>
    <xf numFmtId="49" fontId="66" fillId="4" borderId="44" xfId="0" applyNumberFormat="1" applyFont="1" applyFill="1" applyBorder="1" applyAlignment="1">
      <alignment horizontal="center" vertical="center"/>
    </xf>
    <xf numFmtId="167" fontId="66" fillId="0" borderId="47" xfId="0" applyNumberFormat="1" applyFont="1" applyFill="1" applyBorder="1" applyAlignment="1">
      <alignment horizontal="center" vertical="center"/>
    </xf>
    <xf numFmtId="0" fontId="68" fillId="0" borderId="36" xfId="0" applyFont="1" applyBorder="1" applyAlignment="1">
      <alignment horizontal="center" vertical="center" wrapText="1"/>
    </xf>
    <xf numFmtId="0" fontId="67" fillId="7" borderId="36" xfId="0" applyFont="1" applyFill="1" applyBorder="1" applyAlignment="1">
      <alignment horizontal="center" vertical="center"/>
    </xf>
    <xf numFmtId="0" fontId="67" fillId="38" borderId="41" xfId="0" applyFont="1" applyFill="1" applyBorder="1" applyAlignment="1">
      <alignment horizontal="left" vertical="center"/>
    </xf>
    <xf numFmtId="0" fontId="67" fillId="38" borderId="42" xfId="0" applyFont="1" applyFill="1" applyBorder="1" applyAlignment="1">
      <alignment horizontal="left" vertical="center"/>
    </xf>
    <xf numFmtId="0" fontId="67" fillId="38" borderId="43" xfId="0" applyFont="1" applyFill="1" applyBorder="1" applyAlignment="1">
      <alignment horizontal="left" vertical="center"/>
    </xf>
    <xf numFmtId="0" fontId="66" fillId="0" borderId="0" xfId="0" applyFont="1" applyBorder="1" applyAlignment="1">
      <alignment horizontal="center" vertical="center"/>
    </xf>
    <xf numFmtId="0" fontId="66" fillId="0" borderId="45" xfId="0" applyFont="1" applyBorder="1" applyAlignment="1">
      <alignment horizontal="center" vertical="center"/>
    </xf>
    <xf numFmtId="49" fontId="66" fillId="38" borderId="41" xfId="0" applyNumberFormat="1" applyFont="1" applyFill="1" applyBorder="1" applyAlignment="1">
      <alignment horizontal="center" vertical="center"/>
    </xf>
    <xf numFmtId="49" fontId="66" fillId="38" borderId="42" xfId="0" applyNumberFormat="1" applyFont="1" applyFill="1" applyBorder="1" applyAlignment="1">
      <alignment horizontal="center" vertical="center"/>
    </xf>
    <xf numFmtId="49" fontId="66" fillId="38" borderId="43" xfId="0" applyNumberFormat="1" applyFont="1" applyFill="1" applyBorder="1" applyAlignment="1">
      <alignment horizontal="center" vertical="center"/>
    </xf>
    <xf numFmtId="0" fontId="66" fillId="38" borderId="41" xfId="0" applyFont="1" applyFill="1" applyBorder="1" applyAlignment="1">
      <alignment horizontal="left" vertical="center"/>
    </xf>
    <xf numFmtId="0" fontId="66" fillId="38" borderId="42" xfId="0" applyFont="1" applyFill="1" applyBorder="1" applyAlignment="1">
      <alignment horizontal="left" vertical="center"/>
    </xf>
    <xf numFmtId="0" fontId="66" fillId="38" borderId="43" xfId="0" applyFont="1" applyFill="1" applyBorder="1" applyAlignment="1">
      <alignment horizontal="left" vertical="center"/>
    </xf>
    <xf numFmtId="0" fontId="55" fillId="33" borderId="18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65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left" vertical="center"/>
    </xf>
    <xf numFmtId="0" fontId="54" fillId="0" borderId="65" xfId="0" applyFont="1" applyBorder="1" applyAlignment="1">
      <alignment horizontal="left" vertical="center"/>
    </xf>
    <xf numFmtId="0" fontId="54" fillId="0" borderId="20" xfId="0" applyFont="1" applyBorder="1" applyAlignment="1">
      <alignment horizontal="left" vertical="center"/>
    </xf>
    <xf numFmtId="0" fontId="55" fillId="0" borderId="17" xfId="0" applyFont="1" applyBorder="1" applyAlignment="1">
      <alignment horizontal="left" vertical="center"/>
    </xf>
    <xf numFmtId="0" fontId="55" fillId="0" borderId="17" xfId="0" applyFont="1" applyBorder="1" applyAlignment="1">
      <alignment horizontal="left" vertical="center"/>
    </xf>
    <xf numFmtId="0" fontId="55" fillId="0" borderId="17" xfId="0" applyFont="1" applyBorder="1" applyAlignment="1">
      <alignment horizontal="center" vertical="center"/>
    </xf>
    <xf numFmtId="0" fontId="57" fillId="0" borderId="17" xfId="0" applyFont="1" applyBorder="1" applyAlignment="1">
      <alignment horizontal="left" vertical="center"/>
    </xf>
    <xf numFmtId="0" fontId="55" fillId="0" borderId="66" xfId="0" applyFont="1" applyBorder="1" applyAlignment="1">
      <alignment horizontal="left" vertical="center"/>
    </xf>
    <xf numFmtId="0" fontId="55" fillId="33" borderId="18" xfId="0" applyFont="1" applyFill="1" applyBorder="1" applyAlignment="1">
      <alignment horizontal="left" vertical="center" wrapText="1"/>
    </xf>
    <xf numFmtId="0" fontId="55" fillId="33" borderId="11" xfId="0" applyFont="1" applyFill="1" applyBorder="1" applyAlignment="1">
      <alignment horizontal="left" vertical="center" wrapText="1"/>
    </xf>
    <xf numFmtId="0" fontId="55" fillId="0" borderId="67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57" fillId="0" borderId="17" xfId="0" applyFont="1" applyBorder="1" applyAlignment="1">
      <alignment horizontal="left" vertical="center" wrapText="1"/>
    </xf>
    <xf numFmtId="0" fontId="55" fillId="0" borderId="67" xfId="0" applyFont="1" applyBorder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55" fillId="0" borderId="21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65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/>
    </xf>
    <xf numFmtId="0" fontId="58" fillId="0" borderId="68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53" fillId="0" borderId="68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/>
    </xf>
    <xf numFmtId="0" fontId="5" fillId="0" borderId="65" xfId="0" applyFont="1" applyBorder="1" applyAlignment="1">
      <alignment/>
    </xf>
    <xf numFmtId="0" fontId="65" fillId="0" borderId="0" xfId="0" applyFont="1" applyAlignment="1">
      <alignment horizontal="center" vertical="center"/>
    </xf>
    <xf numFmtId="0" fontId="61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/>
    </xf>
    <xf numFmtId="0" fontId="5" fillId="0" borderId="11" xfId="0" applyFont="1" applyBorder="1" applyAlignment="1">
      <alignment/>
    </xf>
    <xf numFmtId="0" fontId="52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/>
    </xf>
    <xf numFmtId="0" fontId="52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V94"/>
  <sheetViews>
    <sheetView tabSelected="1" zoomScalePageLayoutView="0" workbookViewId="0" topLeftCell="A1">
      <selection activeCell="AR80" sqref="AR80"/>
    </sheetView>
  </sheetViews>
  <sheetFormatPr defaultColWidth="2.8515625" defaultRowHeight="9" customHeight="1"/>
  <cols>
    <col min="1" max="1" width="2.8515625" style="101" customWidth="1"/>
    <col min="2" max="2" width="3.140625" style="101" bestFit="1" customWidth="1"/>
    <col min="3" max="9" width="2.8515625" style="101" customWidth="1"/>
    <col min="10" max="10" width="3.00390625" style="101" customWidth="1"/>
    <col min="11" max="45" width="2.8515625" style="101" customWidth="1"/>
    <col min="46" max="16384" width="2.8515625" style="101" customWidth="1"/>
  </cols>
  <sheetData>
    <row r="1" spans="2:34" ht="9" customHeight="1">
      <c r="B1" s="124" t="s">
        <v>379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</row>
    <row r="2" spans="2:34" ht="9" customHeight="1">
      <c r="B2" s="131" t="s">
        <v>262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3"/>
    </row>
    <row r="3" spans="2:34" ht="9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6"/>
    </row>
    <row r="4" ht="9" customHeight="1">
      <c r="B4" s="102"/>
    </row>
    <row r="5" spans="2:34" ht="9" customHeight="1">
      <c r="B5" s="126" t="s">
        <v>271</v>
      </c>
      <c r="C5" s="126"/>
      <c r="D5" s="126"/>
      <c r="E5" s="126"/>
      <c r="F5" s="127"/>
      <c r="G5" s="127"/>
      <c r="H5" s="127"/>
      <c r="I5" s="127"/>
      <c r="K5" s="137" t="s">
        <v>359</v>
      </c>
      <c r="L5" s="138"/>
      <c r="M5" s="139"/>
      <c r="N5" s="127"/>
      <c r="O5" s="127"/>
      <c r="P5" s="127"/>
      <c r="Q5" s="127"/>
      <c r="T5" s="128" t="s">
        <v>265</v>
      </c>
      <c r="U5" s="128"/>
      <c r="V5" s="128"/>
      <c r="W5" s="128"/>
      <c r="X5" s="140" t="s">
        <v>380</v>
      </c>
      <c r="Y5" s="141"/>
      <c r="Z5" s="141"/>
      <c r="AA5" s="141"/>
      <c r="AB5" s="141"/>
      <c r="AC5" s="141"/>
      <c r="AD5" s="141"/>
      <c r="AE5" s="141"/>
      <c r="AF5" s="141"/>
      <c r="AG5" s="141"/>
      <c r="AH5" s="142"/>
    </row>
    <row r="6" spans="2:34" ht="3" customHeight="1">
      <c r="B6" s="103"/>
      <c r="C6" s="103"/>
      <c r="D6" s="103"/>
      <c r="E6" s="103"/>
      <c r="F6" s="104"/>
      <c r="G6" s="104"/>
      <c r="H6" s="104"/>
      <c r="I6" s="104"/>
      <c r="K6" s="103"/>
      <c r="L6" s="105"/>
      <c r="M6" s="105"/>
      <c r="N6" s="105"/>
      <c r="O6" s="106"/>
      <c r="P6" s="104"/>
      <c r="Q6" s="104"/>
      <c r="R6" s="104"/>
      <c r="T6" s="107"/>
      <c r="U6" s="107"/>
      <c r="V6" s="107"/>
      <c r="W6" s="107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</row>
    <row r="7" spans="2:32" ht="9" customHeight="1">
      <c r="B7" s="126"/>
      <c r="C7" s="126"/>
      <c r="D7" s="126"/>
      <c r="E7" s="126"/>
      <c r="F7" s="127"/>
      <c r="G7" s="127"/>
      <c r="H7" s="127"/>
      <c r="I7" s="127"/>
      <c r="K7" s="128" t="s">
        <v>267</v>
      </c>
      <c r="L7" s="128"/>
      <c r="M7" s="128"/>
      <c r="N7" s="128"/>
      <c r="O7" s="128"/>
      <c r="P7" s="128"/>
      <c r="Q7" s="128"/>
      <c r="R7" s="128"/>
      <c r="S7" s="128"/>
      <c r="T7" s="128"/>
      <c r="U7" s="129"/>
      <c r="V7" s="130"/>
      <c r="W7" s="130"/>
      <c r="X7" s="130"/>
      <c r="Z7" s="126" t="s">
        <v>269</v>
      </c>
      <c r="AA7" s="126"/>
      <c r="AB7" s="126"/>
      <c r="AC7" s="126"/>
      <c r="AD7" s="130"/>
      <c r="AE7" s="130"/>
      <c r="AF7" s="130"/>
    </row>
    <row r="9" spans="2:34" ht="9" customHeight="1">
      <c r="B9" s="143" t="s">
        <v>2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</row>
    <row r="10" spans="2:34" ht="9" customHeight="1">
      <c r="B10" s="152" t="s">
        <v>375</v>
      </c>
      <c r="C10" s="153"/>
      <c r="D10" s="153"/>
      <c r="E10" s="153"/>
      <c r="F10" s="153"/>
      <c r="G10" s="154"/>
      <c r="H10" s="155" t="s">
        <v>381</v>
      </c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7"/>
    </row>
    <row r="11" spans="2:34" ht="9" customHeight="1">
      <c r="B11" s="158" t="s">
        <v>276</v>
      </c>
      <c r="C11" s="159"/>
      <c r="D11" s="159"/>
      <c r="E11" s="159"/>
      <c r="F11" s="159"/>
      <c r="G11" s="159"/>
      <c r="H11" s="160"/>
      <c r="I11" s="161" t="s">
        <v>362</v>
      </c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3"/>
    </row>
    <row r="12" spans="2:34" ht="9" customHeight="1">
      <c r="B12" s="158" t="s">
        <v>273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164" t="s">
        <v>376</v>
      </c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6"/>
    </row>
    <row r="13" spans="2:34" ht="9" customHeight="1">
      <c r="B13" s="143" t="s">
        <v>275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4" t="s">
        <v>358</v>
      </c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</row>
    <row r="14" spans="2:34" ht="9" customHeight="1"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</row>
    <row r="15" ht="3" customHeight="1"/>
    <row r="16" spans="2:34" ht="9" customHeight="1">
      <c r="B16" s="145" t="s">
        <v>277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7"/>
      <c r="Y16" s="148">
        <v>4</v>
      </c>
      <c r="Z16" s="148"/>
      <c r="AA16" s="148"/>
      <c r="AB16" s="148"/>
      <c r="AC16" s="148"/>
      <c r="AD16" s="148"/>
      <c r="AE16" s="148"/>
      <c r="AF16" s="148"/>
      <c r="AG16" s="148"/>
      <c r="AH16" s="148"/>
    </row>
    <row r="17" ht="3" customHeight="1"/>
    <row r="18" spans="2:34" ht="9" customHeight="1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10"/>
      <c r="N18" s="110"/>
      <c r="O18" s="110"/>
      <c r="P18" s="110"/>
      <c r="Q18" s="110"/>
      <c r="R18" s="110"/>
      <c r="S18" s="110"/>
      <c r="T18" s="110"/>
      <c r="U18" s="110"/>
      <c r="V18" s="111"/>
      <c r="Y18" s="149" t="s">
        <v>278</v>
      </c>
      <c r="Z18" s="150"/>
      <c r="AA18" s="150"/>
      <c r="AB18" s="150"/>
      <c r="AC18" s="151"/>
      <c r="AD18" s="150" t="s">
        <v>279</v>
      </c>
      <c r="AE18" s="150"/>
      <c r="AF18" s="150"/>
      <c r="AG18" s="150"/>
      <c r="AH18" s="151"/>
    </row>
    <row r="19" spans="2:34" ht="9" customHeight="1">
      <c r="B19" s="117">
        <v>1</v>
      </c>
      <c r="C19" s="118" t="s">
        <v>30</v>
      </c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74">
        <f>IF(SUM(V20:X26)=0,"",SUM(V20:X26))</f>
        <v>0.4</v>
      </c>
      <c r="W19" s="175"/>
      <c r="X19" s="176"/>
      <c r="Y19" s="177">
        <f>SUM(Y20:AC26)</f>
        <v>1676.2800000000002</v>
      </c>
      <c r="Z19" s="177"/>
      <c r="AA19" s="177"/>
      <c r="AB19" s="177"/>
      <c r="AC19" s="178"/>
      <c r="AD19" s="177">
        <f>SUM(AD20:AH26)</f>
        <v>6705.120000000001</v>
      </c>
      <c r="AE19" s="177"/>
      <c r="AF19" s="177"/>
      <c r="AG19" s="177"/>
      <c r="AH19" s="178"/>
    </row>
    <row r="20" spans="2:34" ht="9" customHeight="1">
      <c r="B20" s="115" t="s">
        <v>280</v>
      </c>
      <c r="C20" s="167" t="s">
        <v>314</v>
      </c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79"/>
      <c r="Y20" s="180">
        <v>1212.42</v>
      </c>
      <c r="Z20" s="180"/>
      <c r="AA20" s="180"/>
      <c r="AB20" s="180"/>
      <c r="AC20" s="181"/>
      <c r="AD20" s="170">
        <f>IF(Y20=0,"",Y20*$Y$16)</f>
        <v>4849.68</v>
      </c>
      <c r="AE20" s="170"/>
      <c r="AF20" s="170"/>
      <c r="AG20" s="170"/>
      <c r="AH20" s="171"/>
    </row>
    <row r="21" spans="2:48" ht="9" customHeight="1">
      <c r="B21" s="115" t="s">
        <v>281</v>
      </c>
      <c r="C21" s="167" t="s">
        <v>34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8">
        <v>0.4</v>
      </c>
      <c r="W21" s="168"/>
      <c r="X21" s="169"/>
      <c r="Y21" s="170">
        <v>463.86</v>
      </c>
      <c r="Z21" s="170"/>
      <c r="AA21" s="170"/>
      <c r="AB21" s="170"/>
      <c r="AC21" s="171"/>
      <c r="AD21" s="170">
        <f aca="true" t="shared" si="0" ref="AD21:AD26">IF(Y21="","",Y21*$Y$16)</f>
        <v>1855.44</v>
      </c>
      <c r="AE21" s="170"/>
      <c r="AF21" s="170"/>
      <c r="AG21" s="170"/>
      <c r="AH21" s="171"/>
      <c r="AV21"/>
    </row>
    <row r="22" spans="2:34" ht="9" customHeight="1">
      <c r="B22" s="115" t="s">
        <v>288</v>
      </c>
      <c r="C22" s="167" t="s">
        <v>33</v>
      </c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72"/>
      <c r="W22" s="172"/>
      <c r="X22" s="173"/>
      <c r="Y22" s="170">
        <f>IF(V22="","",1100*V22)</f>
      </c>
      <c r="Z22" s="170"/>
      <c r="AA22" s="170"/>
      <c r="AB22" s="170"/>
      <c r="AC22" s="171"/>
      <c r="AD22" s="170">
        <f t="shared" si="0"/>
      </c>
      <c r="AE22" s="170"/>
      <c r="AF22" s="170"/>
      <c r="AG22" s="170"/>
      <c r="AH22" s="171"/>
    </row>
    <row r="23" spans="2:34" ht="9" customHeight="1">
      <c r="B23" s="115" t="s">
        <v>289</v>
      </c>
      <c r="C23" s="167" t="s">
        <v>35</v>
      </c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8"/>
      <c r="W23" s="168"/>
      <c r="X23" s="169"/>
      <c r="Y23" s="170">
        <f>IF(V23="","",$Y$20*V23)</f>
      </c>
      <c r="Z23" s="170"/>
      <c r="AA23" s="170"/>
      <c r="AB23" s="170"/>
      <c r="AC23" s="171"/>
      <c r="AD23" s="170">
        <f t="shared" si="0"/>
      </c>
      <c r="AE23" s="170"/>
      <c r="AF23" s="170"/>
      <c r="AG23" s="170"/>
      <c r="AH23" s="171"/>
    </row>
    <row r="24" spans="2:34" ht="9" customHeight="1">
      <c r="B24" s="115" t="s">
        <v>290</v>
      </c>
      <c r="C24" s="167" t="s">
        <v>37</v>
      </c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8"/>
      <c r="W24" s="168"/>
      <c r="X24" s="169"/>
      <c r="Y24" s="170">
        <f>IF(V24="","",$Y$20*V24)</f>
      </c>
      <c r="Z24" s="170"/>
      <c r="AA24" s="170"/>
      <c r="AB24" s="170"/>
      <c r="AC24" s="171"/>
      <c r="AD24" s="170">
        <f t="shared" si="0"/>
      </c>
      <c r="AE24" s="170"/>
      <c r="AF24" s="170"/>
      <c r="AG24" s="170"/>
      <c r="AH24" s="171"/>
    </row>
    <row r="25" spans="2:34" ht="9" customHeight="1">
      <c r="B25" s="115" t="s">
        <v>291</v>
      </c>
      <c r="C25" s="167" t="s">
        <v>39</v>
      </c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8"/>
      <c r="W25" s="168"/>
      <c r="X25" s="169"/>
      <c r="Y25" s="170">
        <f>IF(V25="","",$Y$20*V25)</f>
      </c>
      <c r="Z25" s="170"/>
      <c r="AA25" s="170"/>
      <c r="AB25" s="170"/>
      <c r="AC25" s="171"/>
      <c r="AD25" s="170">
        <f t="shared" si="0"/>
      </c>
      <c r="AE25" s="170"/>
      <c r="AF25" s="170"/>
      <c r="AG25" s="170"/>
      <c r="AH25" s="171"/>
    </row>
    <row r="26" spans="2:34" ht="9" customHeight="1">
      <c r="B26" s="116" t="s">
        <v>292</v>
      </c>
      <c r="C26" s="182" t="s">
        <v>293</v>
      </c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3"/>
      <c r="W26" s="183"/>
      <c r="X26" s="184"/>
      <c r="Y26" s="185">
        <f>IF(V26="","",$Y$20*V26)</f>
      </c>
      <c r="Z26" s="185"/>
      <c r="AA26" s="185"/>
      <c r="AB26" s="185"/>
      <c r="AC26" s="186"/>
      <c r="AD26" s="185">
        <f t="shared" si="0"/>
      </c>
      <c r="AE26" s="185"/>
      <c r="AF26" s="185"/>
      <c r="AG26" s="185"/>
      <c r="AH26" s="186"/>
    </row>
    <row r="27" spans="2:34" ht="3" customHeight="1">
      <c r="B27" s="109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</row>
    <row r="28" spans="2:34" ht="9" customHeight="1">
      <c r="B28" s="117">
        <v>2</v>
      </c>
      <c r="C28" s="191" t="s">
        <v>44</v>
      </c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74">
        <f>IF(SUM(V29:X35)=0,"",SUM(V29:X35))</f>
      </c>
      <c r="W28" s="175"/>
      <c r="X28" s="176"/>
      <c r="Y28" s="177">
        <f>SUM(Y29:AC35)</f>
        <v>250.5</v>
      </c>
      <c r="Z28" s="177"/>
      <c r="AA28" s="177"/>
      <c r="AB28" s="177"/>
      <c r="AC28" s="178"/>
      <c r="AD28" s="177">
        <f>SUM(AD29:AH35)</f>
        <v>1002</v>
      </c>
      <c r="AE28" s="177"/>
      <c r="AF28" s="177"/>
      <c r="AG28" s="177"/>
      <c r="AH28" s="178"/>
    </row>
    <row r="29" spans="2:34" ht="9" customHeight="1">
      <c r="B29" s="115" t="s">
        <v>282</v>
      </c>
      <c r="C29" s="167" t="s">
        <v>45</v>
      </c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87"/>
      <c r="W29" s="187"/>
      <c r="X29" s="188"/>
      <c r="Y29" s="192">
        <v>0</v>
      </c>
      <c r="Z29" s="193"/>
      <c r="AA29" s="193"/>
      <c r="AB29" s="193"/>
      <c r="AC29" s="194"/>
      <c r="AD29" s="170">
        <v>0</v>
      </c>
      <c r="AE29" s="170"/>
      <c r="AF29" s="170"/>
      <c r="AG29" s="170"/>
      <c r="AH29" s="171"/>
    </row>
    <row r="30" spans="2:34" ht="9" customHeight="1">
      <c r="B30" s="115" t="s">
        <v>316</v>
      </c>
      <c r="C30" s="167" t="s">
        <v>47</v>
      </c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87"/>
      <c r="W30" s="187"/>
      <c r="X30" s="188"/>
      <c r="Y30" s="189">
        <v>0</v>
      </c>
      <c r="Z30" s="189"/>
      <c r="AA30" s="189"/>
      <c r="AB30" s="189"/>
      <c r="AC30" s="190"/>
      <c r="AD30" s="170">
        <v>0</v>
      </c>
      <c r="AE30" s="170"/>
      <c r="AF30" s="170"/>
      <c r="AG30" s="170"/>
      <c r="AH30" s="171"/>
    </row>
    <row r="31" spans="2:34" ht="9" customHeight="1">
      <c r="B31" s="115" t="s">
        <v>283</v>
      </c>
      <c r="C31" s="167" t="s">
        <v>48</v>
      </c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87"/>
      <c r="W31" s="187"/>
      <c r="X31" s="188"/>
      <c r="Y31" s="189">
        <v>250.5</v>
      </c>
      <c r="Z31" s="189"/>
      <c r="AA31" s="189"/>
      <c r="AB31" s="189"/>
      <c r="AC31" s="190"/>
      <c r="AD31" s="170">
        <v>1002</v>
      </c>
      <c r="AE31" s="170"/>
      <c r="AF31" s="170"/>
      <c r="AG31" s="170"/>
      <c r="AH31" s="171"/>
    </row>
    <row r="32" spans="2:34" ht="9" customHeight="1">
      <c r="B32" s="115" t="s">
        <v>284</v>
      </c>
      <c r="C32" s="167" t="s">
        <v>49</v>
      </c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87"/>
      <c r="W32" s="187"/>
      <c r="X32" s="188"/>
      <c r="Y32" s="189"/>
      <c r="Z32" s="189"/>
      <c r="AA32" s="189"/>
      <c r="AB32" s="189"/>
      <c r="AC32" s="190"/>
      <c r="AD32" s="170">
        <f>IF(Y32="","",Y32*$Y$16)</f>
      </c>
      <c r="AE32" s="170"/>
      <c r="AF32" s="170"/>
      <c r="AG32" s="170"/>
      <c r="AH32" s="171"/>
    </row>
    <row r="33" spans="2:34" ht="9" customHeight="1">
      <c r="B33" s="115" t="s">
        <v>285</v>
      </c>
      <c r="C33" s="167" t="s">
        <v>317</v>
      </c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87"/>
      <c r="W33" s="187"/>
      <c r="X33" s="188"/>
      <c r="Y33" s="189">
        <f>IF(V33="","",$Y$20*V33)</f>
      </c>
      <c r="Z33" s="189"/>
      <c r="AA33" s="189"/>
      <c r="AB33" s="189"/>
      <c r="AC33" s="190"/>
      <c r="AD33" s="170">
        <f>IF(Y33="","",Y33*$Y$16)</f>
      </c>
      <c r="AE33" s="170"/>
      <c r="AF33" s="170"/>
      <c r="AG33" s="170"/>
      <c r="AH33" s="171"/>
    </row>
    <row r="34" spans="2:34" ht="9" customHeight="1">
      <c r="B34" s="115" t="s">
        <v>286</v>
      </c>
      <c r="C34" s="167" t="s">
        <v>51</v>
      </c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87"/>
      <c r="W34" s="187"/>
      <c r="X34" s="188"/>
      <c r="Y34" s="189">
        <f>IF(V34="","",$Y$20*V34)</f>
      </c>
      <c r="Z34" s="189"/>
      <c r="AA34" s="189"/>
      <c r="AB34" s="189"/>
      <c r="AC34" s="190"/>
      <c r="AD34" s="170">
        <f>IF(Y34="","",Y34*$Y$16)</f>
      </c>
      <c r="AE34" s="170"/>
      <c r="AF34" s="170"/>
      <c r="AG34" s="170"/>
      <c r="AH34" s="171"/>
    </row>
    <row r="35" spans="2:34" ht="9" customHeight="1">
      <c r="B35" s="116" t="s">
        <v>287</v>
      </c>
      <c r="C35" s="182" t="s">
        <v>52</v>
      </c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95"/>
      <c r="W35" s="195"/>
      <c r="X35" s="196"/>
      <c r="Y35" s="197">
        <f>IF(V35="","",$Y$20*V35)</f>
      </c>
      <c r="Z35" s="197"/>
      <c r="AA35" s="197"/>
      <c r="AB35" s="197"/>
      <c r="AC35" s="198"/>
      <c r="AD35" s="185">
        <f>IF(Y35="","",Y35*$Y$16)</f>
      </c>
      <c r="AE35" s="185"/>
      <c r="AF35" s="185"/>
      <c r="AG35" s="185"/>
      <c r="AH35" s="186"/>
    </row>
    <row r="36" spans="2:34" ht="3" customHeight="1">
      <c r="B36" s="102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</row>
    <row r="37" spans="2:34" ht="9" customHeight="1">
      <c r="B37" s="119">
        <v>3</v>
      </c>
      <c r="C37" s="199" t="s">
        <v>318</v>
      </c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74">
        <f>IF(SUM(V38:X45)=0,"",SUM(V38:X45))</f>
        <v>0.35620000000000007</v>
      </c>
      <c r="W37" s="174"/>
      <c r="X37" s="200"/>
      <c r="Y37" s="177">
        <f>SUM(Y38:AC45)</f>
        <v>597.0909360000002</v>
      </c>
      <c r="Z37" s="177"/>
      <c r="AA37" s="177"/>
      <c r="AB37" s="177"/>
      <c r="AC37" s="177"/>
      <c r="AD37" s="201">
        <f>SUM(AD38:AH45)</f>
        <v>2388.3637440000007</v>
      </c>
      <c r="AE37" s="177"/>
      <c r="AF37" s="177"/>
      <c r="AG37" s="177"/>
      <c r="AH37" s="178"/>
    </row>
    <row r="38" spans="2:34" ht="9" customHeight="1">
      <c r="B38" s="115" t="s">
        <v>302</v>
      </c>
      <c r="C38" s="167" t="s">
        <v>295</v>
      </c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87">
        <v>0.2</v>
      </c>
      <c r="W38" s="187"/>
      <c r="X38" s="188"/>
      <c r="Y38" s="170">
        <f aca="true" t="shared" si="1" ref="Y38:Y45">IF(V38="","",$Y$19*V38)</f>
        <v>335.2560000000001</v>
      </c>
      <c r="Z38" s="170"/>
      <c r="AA38" s="170"/>
      <c r="AB38" s="170"/>
      <c r="AC38" s="171"/>
      <c r="AD38" s="170">
        <f aca="true" t="shared" si="2" ref="AD38:AD45">IF(Y38="","",Y38*$Y$16)</f>
        <v>1341.0240000000003</v>
      </c>
      <c r="AE38" s="170"/>
      <c r="AF38" s="170"/>
      <c r="AG38" s="170"/>
      <c r="AH38" s="171"/>
    </row>
    <row r="39" spans="2:34" ht="9" customHeight="1">
      <c r="B39" s="115" t="s">
        <v>303</v>
      </c>
      <c r="C39" s="167" t="s">
        <v>296</v>
      </c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87">
        <v>0.08</v>
      </c>
      <c r="W39" s="187"/>
      <c r="X39" s="188"/>
      <c r="Y39" s="170">
        <f t="shared" si="1"/>
        <v>134.10240000000002</v>
      </c>
      <c r="Z39" s="170"/>
      <c r="AA39" s="170"/>
      <c r="AB39" s="170"/>
      <c r="AC39" s="171"/>
      <c r="AD39" s="170">
        <f t="shared" si="2"/>
        <v>536.4096000000001</v>
      </c>
      <c r="AE39" s="170"/>
      <c r="AF39" s="170"/>
      <c r="AG39" s="170"/>
      <c r="AH39" s="171"/>
    </row>
    <row r="40" spans="2:34" ht="9" customHeight="1">
      <c r="B40" s="115" t="s">
        <v>304</v>
      </c>
      <c r="C40" s="167" t="s">
        <v>297</v>
      </c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87">
        <v>0.015</v>
      </c>
      <c r="W40" s="187"/>
      <c r="X40" s="188"/>
      <c r="Y40" s="170">
        <f t="shared" si="1"/>
        <v>25.1442</v>
      </c>
      <c r="Z40" s="170"/>
      <c r="AA40" s="170"/>
      <c r="AB40" s="170"/>
      <c r="AC40" s="171"/>
      <c r="AD40" s="170">
        <f t="shared" si="2"/>
        <v>100.5768</v>
      </c>
      <c r="AE40" s="170"/>
      <c r="AF40" s="170"/>
      <c r="AG40" s="170"/>
      <c r="AH40" s="171"/>
    </row>
    <row r="41" spans="2:34" ht="9" customHeight="1">
      <c r="B41" s="115" t="s">
        <v>305</v>
      </c>
      <c r="C41" s="167" t="s">
        <v>298</v>
      </c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87">
        <v>0.01</v>
      </c>
      <c r="W41" s="187"/>
      <c r="X41" s="188"/>
      <c r="Y41" s="170">
        <f t="shared" si="1"/>
        <v>16.762800000000002</v>
      </c>
      <c r="Z41" s="170"/>
      <c r="AA41" s="170"/>
      <c r="AB41" s="170"/>
      <c r="AC41" s="171"/>
      <c r="AD41" s="170">
        <f t="shared" si="2"/>
        <v>67.05120000000001</v>
      </c>
      <c r="AE41" s="170"/>
      <c r="AF41" s="170"/>
      <c r="AG41" s="170"/>
      <c r="AH41" s="171"/>
    </row>
    <row r="42" spans="2:34" ht="9" customHeight="1">
      <c r="B42" s="115" t="s">
        <v>306</v>
      </c>
      <c r="C42" s="167" t="s">
        <v>299</v>
      </c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87">
        <v>0.002</v>
      </c>
      <c r="W42" s="187"/>
      <c r="X42" s="188"/>
      <c r="Y42" s="170">
        <f t="shared" si="1"/>
        <v>3.3525600000000004</v>
      </c>
      <c r="Z42" s="170"/>
      <c r="AA42" s="170"/>
      <c r="AB42" s="170"/>
      <c r="AC42" s="171"/>
      <c r="AD42" s="170">
        <f t="shared" si="2"/>
        <v>13.410240000000002</v>
      </c>
      <c r="AE42" s="170"/>
      <c r="AF42" s="170"/>
      <c r="AG42" s="170"/>
      <c r="AH42" s="171"/>
    </row>
    <row r="43" spans="2:34" ht="9" customHeight="1">
      <c r="B43" s="115" t="s">
        <v>307</v>
      </c>
      <c r="C43" s="167" t="s">
        <v>294</v>
      </c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87">
        <v>0.006</v>
      </c>
      <c r="W43" s="187"/>
      <c r="X43" s="188"/>
      <c r="Y43" s="170">
        <f t="shared" si="1"/>
        <v>10.057680000000001</v>
      </c>
      <c r="Z43" s="170"/>
      <c r="AA43" s="170"/>
      <c r="AB43" s="170"/>
      <c r="AC43" s="171"/>
      <c r="AD43" s="170">
        <f t="shared" si="2"/>
        <v>40.230720000000005</v>
      </c>
      <c r="AE43" s="170"/>
      <c r="AF43" s="170"/>
      <c r="AG43" s="170"/>
      <c r="AH43" s="171"/>
    </row>
    <row r="44" spans="2:34" ht="9" customHeight="1">
      <c r="B44" s="115" t="s">
        <v>308</v>
      </c>
      <c r="C44" s="167" t="s">
        <v>300</v>
      </c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87">
        <v>0.025</v>
      </c>
      <c r="W44" s="187"/>
      <c r="X44" s="188"/>
      <c r="Y44" s="170">
        <f t="shared" si="1"/>
        <v>41.90700000000001</v>
      </c>
      <c r="Z44" s="170"/>
      <c r="AA44" s="170"/>
      <c r="AB44" s="170"/>
      <c r="AC44" s="171"/>
      <c r="AD44" s="170">
        <f t="shared" si="2"/>
        <v>167.62800000000004</v>
      </c>
      <c r="AE44" s="170"/>
      <c r="AF44" s="170"/>
      <c r="AG44" s="170"/>
      <c r="AH44" s="171"/>
    </row>
    <row r="45" spans="2:34" ht="9" customHeight="1">
      <c r="B45" s="116" t="s">
        <v>309</v>
      </c>
      <c r="C45" s="182" t="s">
        <v>301</v>
      </c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203">
        <v>0.0182</v>
      </c>
      <c r="W45" s="203"/>
      <c r="X45" s="204"/>
      <c r="Y45" s="185">
        <f t="shared" si="1"/>
        <v>30.508296000000005</v>
      </c>
      <c r="Z45" s="185"/>
      <c r="AA45" s="185"/>
      <c r="AB45" s="185"/>
      <c r="AC45" s="186"/>
      <c r="AD45" s="185">
        <f t="shared" si="2"/>
        <v>122.03318400000002</v>
      </c>
      <c r="AE45" s="185"/>
      <c r="AF45" s="185"/>
      <c r="AG45" s="185"/>
      <c r="AH45" s="186"/>
    </row>
    <row r="46" spans="2:34" ht="3" customHeight="1">
      <c r="B46" s="109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</row>
    <row r="47" spans="2:34" ht="9" customHeight="1">
      <c r="B47" s="117">
        <v>4</v>
      </c>
      <c r="C47" s="191" t="s">
        <v>90</v>
      </c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74">
        <f>IF(SUM(V48:X57)=0,"",SUM(V48:X57))</f>
        <v>0.163022</v>
      </c>
      <c r="W47" s="175"/>
      <c r="X47" s="175"/>
      <c r="Y47" s="201">
        <f>SUM(Y48:AC57)</f>
        <v>273.27051816</v>
      </c>
      <c r="Z47" s="177"/>
      <c r="AA47" s="177"/>
      <c r="AB47" s="177"/>
      <c r="AC47" s="178"/>
      <c r="AD47" s="201">
        <f>SUM(AD48:AH57)</f>
        <v>1093.08207264</v>
      </c>
      <c r="AE47" s="177"/>
      <c r="AF47" s="177"/>
      <c r="AG47" s="177"/>
      <c r="AH47" s="178"/>
    </row>
    <row r="48" spans="2:34" ht="9" customHeight="1">
      <c r="B48" s="115" t="s">
        <v>65</v>
      </c>
      <c r="C48" s="167" t="s">
        <v>81</v>
      </c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87">
        <v>0.0833</v>
      </c>
      <c r="W48" s="187"/>
      <c r="X48" s="187"/>
      <c r="Y48" s="202">
        <f aca="true" t="shared" si="3" ref="Y48:Y57">IF(V48="","",$Y$19*V48)</f>
        <v>139.634124</v>
      </c>
      <c r="Z48" s="170"/>
      <c r="AA48" s="170"/>
      <c r="AB48" s="170"/>
      <c r="AC48" s="171"/>
      <c r="AD48" s="202">
        <f aca="true" t="shared" si="4" ref="AD48:AD57">IF(Y48="","",Y48*$Y$16)</f>
        <v>558.536496</v>
      </c>
      <c r="AE48" s="170"/>
      <c r="AF48" s="170"/>
      <c r="AG48" s="170"/>
      <c r="AH48" s="171"/>
    </row>
    <row r="49" spans="2:34" ht="9" customHeight="1">
      <c r="B49" s="115" t="s">
        <v>79</v>
      </c>
      <c r="C49" s="167" t="s">
        <v>322</v>
      </c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87">
        <f>IF(V48="","",V48*$V$37)</f>
        <v>0.029671460000000007</v>
      </c>
      <c r="W49" s="187"/>
      <c r="X49" s="187"/>
      <c r="Y49" s="202">
        <f t="shared" si="3"/>
        <v>49.737674968800015</v>
      </c>
      <c r="Z49" s="170"/>
      <c r="AA49" s="170"/>
      <c r="AB49" s="170"/>
      <c r="AC49" s="171"/>
      <c r="AD49" s="202">
        <f t="shared" si="4"/>
        <v>198.95069987520006</v>
      </c>
      <c r="AE49" s="170"/>
      <c r="AF49" s="170"/>
      <c r="AG49" s="170"/>
      <c r="AH49" s="171"/>
    </row>
    <row r="50" spans="2:34" ht="9" customHeight="1">
      <c r="B50" s="115" t="s">
        <v>85</v>
      </c>
      <c r="C50" s="167" t="s">
        <v>321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87">
        <v>0.0065</v>
      </c>
      <c r="W50" s="187"/>
      <c r="X50" s="187"/>
      <c r="Y50" s="202">
        <f t="shared" si="3"/>
        <v>10.89582</v>
      </c>
      <c r="Z50" s="170"/>
      <c r="AA50" s="170"/>
      <c r="AB50" s="170"/>
      <c r="AC50" s="171"/>
      <c r="AD50" s="202">
        <f t="shared" si="4"/>
        <v>43.58328</v>
      </c>
      <c r="AE50" s="170"/>
      <c r="AF50" s="170"/>
      <c r="AG50" s="170"/>
      <c r="AH50" s="171"/>
    </row>
    <row r="51" spans="2:34" ht="9" customHeight="1">
      <c r="B51" s="115" t="s">
        <v>89</v>
      </c>
      <c r="C51" s="167" t="s">
        <v>323</v>
      </c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87">
        <f>IF(V50="","",V50*$V$37)</f>
        <v>0.0023153</v>
      </c>
      <c r="W51" s="187"/>
      <c r="X51" s="187"/>
      <c r="Y51" s="202">
        <f t="shared" si="3"/>
        <v>3.881091084000001</v>
      </c>
      <c r="Z51" s="170"/>
      <c r="AA51" s="170"/>
      <c r="AB51" s="170"/>
      <c r="AC51" s="171"/>
      <c r="AD51" s="202">
        <f t="shared" si="4"/>
        <v>15.524364336000003</v>
      </c>
      <c r="AE51" s="170"/>
      <c r="AF51" s="170"/>
      <c r="AG51" s="170"/>
      <c r="AH51" s="171"/>
    </row>
    <row r="52" spans="2:34" ht="9" customHeight="1">
      <c r="B52" s="115" t="s">
        <v>99</v>
      </c>
      <c r="C52" s="167" t="s">
        <v>91</v>
      </c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87">
        <v>0.0008</v>
      </c>
      <c r="W52" s="187"/>
      <c r="X52" s="187"/>
      <c r="Y52" s="202">
        <f t="shared" si="3"/>
        <v>1.3410240000000002</v>
      </c>
      <c r="Z52" s="170"/>
      <c r="AA52" s="170"/>
      <c r="AB52" s="170"/>
      <c r="AC52" s="171"/>
      <c r="AD52" s="202">
        <f t="shared" si="4"/>
        <v>5.364096000000001</v>
      </c>
      <c r="AE52" s="170"/>
      <c r="AF52" s="170"/>
      <c r="AG52" s="170"/>
      <c r="AH52" s="171"/>
    </row>
    <row r="53" spans="2:34" ht="9" customHeight="1">
      <c r="B53" s="115" t="s">
        <v>113</v>
      </c>
      <c r="C53" s="167" t="s">
        <v>324</v>
      </c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87">
        <f>IF(V52="","",V52*$V$39)</f>
        <v>6.400000000000001E-05</v>
      </c>
      <c r="W53" s="187"/>
      <c r="X53" s="187"/>
      <c r="Y53" s="202">
        <f t="shared" si="3"/>
        <v>0.10728192000000003</v>
      </c>
      <c r="Z53" s="170"/>
      <c r="AA53" s="170"/>
      <c r="AB53" s="170"/>
      <c r="AC53" s="171"/>
      <c r="AD53" s="202">
        <f t="shared" si="4"/>
        <v>0.4291276800000001</v>
      </c>
      <c r="AE53" s="170"/>
      <c r="AF53" s="170"/>
      <c r="AG53" s="170"/>
      <c r="AH53" s="171"/>
    </row>
    <row r="54" spans="2:34" ht="9" customHeight="1">
      <c r="B54" s="115" t="s">
        <v>310</v>
      </c>
      <c r="C54" s="167" t="s">
        <v>325</v>
      </c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87">
        <v>0.04</v>
      </c>
      <c r="W54" s="187"/>
      <c r="X54" s="187"/>
      <c r="Y54" s="202">
        <f t="shared" si="3"/>
        <v>67.05120000000001</v>
      </c>
      <c r="Z54" s="170"/>
      <c r="AA54" s="170"/>
      <c r="AB54" s="170"/>
      <c r="AC54" s="171"/>
      <c r="AD54" s="202">
        <f t="shared" si="4"/>
        <v>268.20480000000003</v>
      </c>
      <c r="AE54" s="170"/>
      <c r="AF54" s="170"/>
      <c r="AG54" s="170"/>
      <c r="AH54" s="171"/>
    </row>
    <row r="55" spans="2:34" ht="9" customHeight="1">
      <c r="B55" s="115" t="s">
        <v>311</v>
      </c>
      <c r="C55" s="167" t="s">
        <v>94</v>
      </c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87">
        <v>0.0002</v>
      </c>
      <c r="W55" s="187"/>
      <c r="X55" s="187"/>
      <c r="Y55" s="202">
        <f t="shared" si="3"/>
        <v>0.33525600000000005</v>
      </c>
      <c r="Z55" s="170"/>
      <c r="AA55" s="170"/>
      <c r="AB55" s="170"/>
      <c r="AC55" s="171"/>
      <c r="AD55" s="202">
        <f t="shared" si="4"/>
        <v>1.3410240000000002</v>
      </c>
      <c r="AE55" s="170"/>
      <c r="AF55" s="170"/>
      <c r="AG55" s="170"/>
      <c r="AH55" s="171"/>
    </row>
    <row r="56" spans="2:34" ht="9" customHeight="1">
      <c r="B56" s="115" t="s">
        <v>319</v>
      </c>
      <c r="C56" s="167" t="s">
        <v>326</v>
      </c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87">
        <f>IF(V55="","",V55*$V$37)</f>
        <v>7.124000000000002E-05</v>
      </c>
      <c r="W56" s="187"/>
      <c r="X56" s="187"/>
      <c r="Y56" s="202">
        <f t="shared" si="3"/>
        <v>0.11941818720000004</v>
      </c>
      <c r="Z56" s="170"/>
      <c r="AA56" s="170"/>
      <c r="AB56" s="170"/>
      <c r="AC56" s="171"/>
      <c r="AD56" s="202">
        <f t="shared" si="4"/>
        <v>0.47767274880000016</v>
      </c>
      <c r="AE56" s="170"/>
      <c r="AF56" s="170"/>
      <c r="AG56" s="170"/>
      <c r="AH56" s="171"/>
    </row>
    <row r="57" spans="2:34" ht="9" customHeight="1">
      <c r="B57" s="116" t="s">
        <v>320</v>
      </c>
      <c r="C57" s="182" t="s">
        <v>327</v>
      </c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205">
        <v>0.0001</v>
      </c>
      <c r="W57" s="205"/>
      <c r="X57" s="205"/>
      <c r="Y57" s="206">
        <f t="shared" si="3"/>
        <v>0.16762800000000003</v>
      </c>
      <c r="Z57" s="185"/>
      <c r="AA57" s="185"/>
      <c r="AB57" s="185"/>
      <c r="AC57" s="186"/>
      <c r="AD57" s="206">
        <f t="shared" si="4"/>
        <v>0.6705120000000001</v>
      </c>
      <c r="AE57" s="185"/>
      <c r="AF57" s="185"/>
      <c r="AG57" s="185"/>
      <c r="AH57" s="186"/>
    </row>
    <row r="58" spans="2:34" ht="3" customHeight="1">
      <c r="B58" s="109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</row>
    <row r="59" spans="2:34" ht="9" customHeight="1">
      <c r="B59" s="117">
        <v>5</v>
      </c>
      <c r="C59" s="191" t="s">
        <v>315</v>
      </c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74">
        <f>IF(SUM(V60:X66)=0,"",SUM(V60:X66))</f>
        <v>0.15135192000000003</v>
      </c>
      <c r="W59" s="175"/>
      <c r="X59" s="176"/>
      <c r="Y59" s="177">
        <f>SUM(Y60:AC66)</f>
        <v>253.70819645760008</v>
      </c>
      <c r="Z59" s="177"/>
      <c r="AA59" s="177"/>
      <c r="AB59" s="177"/>
      <c r="AC59" s="178"/>
      <c r="AD59" s="177">
        <f>SUM(AD60:AH66)</f>
        <v>1014.8327858304003</v>
      </c>
      <c r="AE59" s="177"/>
      <c r="AF59" s="177"/>
      <c r="AG59" s="177"/>
      <c r="AH59" s="178"/>
    </row>
    <row r="60" spans="2:34" ht="9" customHeight="1">
      <c r="B60" s="115" t="s">
        <v>312</v>
      </c>
      <c r="C60" s="167" t="s">
        <v>101</v>
      </c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87">
        <v>0.1111</v>
      </c>
      <c r="W60" s="187"/>
      <c r="X60" s="188"/>
      <c r="Y60" s="170">
        <f aca="true" t="shared" si="5" ref="Y60:Y66">IF(V60="","",$Y$19*V60)</f>
        <v>186.23470800000004</v>
      </c>
      <c r="Z60" s="170"/>
      <c r="AA60" s="170"/>
      <c r="AB60" s="170"/>
      <c r="AC60" s="171"/>
      <c r="AD60" s="170">
        <f aca="true" t="shared" si="6" ref="AD60:AD66">IF(Y60="","",Y60*$Y$16)</f>
        <v>744.9388320000002</v>
      </c>
      <c r="AE60" s="170"/>
      <c r="AF60" s="170"/>
      <c r="AG60" s="170"/>
      <c r="AH60" s="171"/>
    </row>
    <row r="61" spans="2:34" ht="9" customHeight="1">
      <c r="B61" s="115" t="s">
        <v>328</v>
      </c>
      <c r="C61" s="167" t="s">
        <v>102</v>
      </c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87">
        <v>0.0001</v>
      </c>
      <c r="W61" s="187"/>
      <c r="X61" s="188"/>
      <c r="Y61" s="170">
        <f t="shared" si="5"/>
        <v>0.16762800000000003</v>
      </c>
      <c r="Z61" s="170"/>
      <c r="AA61" s="170"/>
      <c r="AB61" s="170"/>
      <c r="AC61" s="171"/>
      <c r="AD61" s="170">
        <f t="shared" si="6"/>
        <v>0.6705120000000001</v>
      </c>
      <c r="AE61" s="170"/>
      <c r="AF61" s="170"/>
      <c r="AG61" s="170"/>
      <c r="AH61" s="171"/>
    </row>
    <row r="62" spans="2:34" ht="9" customHeight="1">
      <c r="B62" s="115" t="s">
        <v>329</v>
      </c>
      <c r="C62" s="167" t="s">
        <v>103</v>
      </c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87">
        <v>0.0001</v>
      </c>
      <c r="W62" s="187"/>
      <c r="X62" s="188"/>
      <c r="Y62" s="170">
        <f t="shared" si="5"/>
        <v>0.16762800000000003</v>
      </c>
      <c r="Z62" s="170"/>
      <c r="AA62" s="170"/>
      <c r="AB62" s="170"/>
      <c r="AC62" s="171"/>
      <c r="AD62" s="170">
        <f t="shared" si="6"/>
        <v>0.6705120000000001</v>
      </c>
      <c r="AE62" s="170"/>
      <c r="AF62" s="170"/>
      <c r="AG62" s="170"/>
      <c r="AH62" s="171"/>
    </row>
    <row r="63" spans="2:34" ht="9" customHeight="1">
      <c r="B63" s="115" t="s">
        <v>330</v>
      </c>
      <c r="C63" s="167" t="s">
        <v>104</v>
      </c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87">
        <v>0.0001</v>
      </c>
      <c r="W63" s="187"/>
      <c r="X63" s="188"/>
      <c r="Y63" s="170">
        <f t="shared" si="5"/>
        <v>0.16762800000000003</v>
      </c>
      <c r="Z63" s="170"/>
      <c r="AA63" s="170"/>
      <c r="AB63" s="170"/>
      <c r="AC63" s="171"/>
      <c r="AD63" s="170">
        <f t="shared" si="6"/>
        <v>0.6705120000000001</v>
      </c>
      <c r="AE63" s="170"/>
      <c r="AF63" s="170"/>
      <c r="AG63" s="170"/>
      <c r="AH63" s="171"/>
    </row>
    <row r="64" spans="2:34" ht="9" customHeight="1">
      <c r="B64" s="115" t="s">
        <v>331</v>
      </c>
      <c r="C64" s="167" t="s">
        <v>105</v>
      </c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87">
        <v>0.0002</v>
      </c>
      <c r="W64" s="187"/>
      <c r="X64" s="188"/>
      <c r="Y64" s="170">
        <f t="shared" si="5"/>
        <v>0.33525600000000005</v>
      </c>
      <c r="Z64" s="170"/>
      <c r="AA64" s="170"/>
      <c r="AB64" s="170"/>
      <c r="AC64" s="171"/>
      <c r="AD64" s="170">
        <f t="shared" si="6"/>
        <v>1.3410240000000002</v>
      </c>
      <c r="AE64" s="170"/>
      <c r="AF64" s="170"/>
      <c r="AG64" s="170"/>
      <c r="AH64" s="171"/>
    </row>
    <row r="65" spans="2:34" ht="9" customHeight="1">
      <c r="B65" s="115" t="s">
        <v>332</v>
      </c>
      <c r="C65" s="167" t="s">
        <v>293</v>
      </c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87"/>
      <c r="W65" s="187"/>
      <c r="X65" s="188"/>
      <c r="Y65" s="170">
        <f t="shared" si="5"/>
      </c>
      <c r="Z65" s="170"/>
      <c r="AA65" s="170"/>
      <c r="AB65" s="170"/>
      <c r="AC65" s="171"/>
      <c r="AD65" s="170">
        <f t="shared" si="6"/>
      </c>
      <c r="AE65" s="170"/>
      <c r="AF65" s="170"/>
      <c r="AG65" s="170"/>
      <c r="AH65" s="171"/>
    </row>
    <row r="66" spans="2:34" ht="9" customHeight="1">
      <c r="B66" s="116" t="s">
        <v>333</v>
      </c>
      <c r="C66" s="182" t="s">
        <v>334</v>
      </c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95">
        <f>IF(SUM(V60:X64)="","",SUM(V60:X64)*$V$37)</f>
        <v>0.03975192000000002</v>
      </c>
      <c r="W66" s="195"/>
      <c r="X66" s="196"/>
      <c r="Y66" s="185">
        <f t="shared" si="5"/>
        <v>66.63534845760003</v>
      </c>
      <c r="Z66" s="185"/>
      <c r="AA66" s="185"/>
      <c r="AB66" s="185"/>
      <c r="AC66" s="186"/>
      <c r="AD66" s="185">
        <f t="shared" si="6"/>
        <v>266.5413938304001</v>
      </c>
      <c r="AE66" s="185"/>
      <c r="AF66" s="185"/>
      <c r="AG66" s="185"/>
      <c r="AH66" s="186"/>
    </row>
    <row r="67" spans="2:34" ht="3" customHeight="1">
      <c r="B67" s="109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</row>
    <row r="68" spans="2:34" ht="9" customHeight="1">
      <c r="B68" s="117">
        <v>6</v>
      </c>
      <c r="C68" s="191" t="s">
        <v>338</v>
      </c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74">
        <f>IF(SUM(V72:X72)=0,"",SUM(V72:X72))</f>
      </c>
      <c r="W68" s="175"/>
      <c r="X68" s="176"/>
      <c r="Y68" s="177">
        <f>SUM(Y69:AC72)</f>
        <v>100</v>
      </c>
      <c r="Z68" s="177"/>
      <c r="AA68" s="177"/>
      <c r="AB68" s="177"/>
      <c r="AC68" s="178"/>
      <c r="AD68" s="177">
        <f>SUM(AD69:AH72)</f>
        <v>400</v>
      </c>
      <c r="AE68" s="177"/>
      <c r="AF68" s="177"/>
      <c r="AG68" s="177"/>
      <c r="AH68" s="178"/>
    </row>
    <row r="69" spans="2:34" ht="9" customHeight="1">
      <c r="B69" s="115" t="s">
        <v>313</v>
      </c>
      <c r="C69" s="167" t="s">
        <v>377</v>
      </c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87"/>
      <c r="W69" s="187"/>
      <c r="X69" s="188"/>
      <c r="Y69" s="189">
        <v>80</v>
      </c>
      <c r="Z69" s="189"/>
      <c r="AA69" s="189"/>
      <c r="AB69" s="189"/>
      <c r="AC69" s="190"/>
      <c r="AD69" s="170">
        <f>IF(Y69="","",Y69*$Y$16)</f>
        <v>320</v>
      </c>
      <c r="AE69" s="170"/>
      <c r="AF69" s="170"/>
      <c r="AG69" s="170"/>
      <c r="AH69" s="171"/>
    </row>
    <row r="70" spans="2:34" ht="9" customHeight="1">
      <c r="B70" s="115" t="s">
        <v>335</v>
      </c>
      <c r="C70" s="167" t="s">
        <v>378</v>
      </c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87"/>
      <c r="W70" s="187"/>
      <c r="X70" s="188"/>
      <c r="Y70" s="180">
        <v>20</v>
      </c>
      <c r="Z70" s="180"/>
      <c r="AA70" s="180"/>
      <c r="AB70" s="180"/>
      <c r="AC70" s="181"/>
      <c r="AD70" s="170">
        <f>IF(Y70="","",Y70*$Y$16)</f>
        <v>80</v>
      </c>
      <c r="AE70" s="170"/>
      <c r="AF70" s="170"/>
      <c r="AG70" s="170"/>
      <c r="AH70" s="171"/>
    </row>
    <row r="71" spans="2:34" ht="9" customHeight="1">
      <c r="B71" s="115" t="s">
        <v>336</v>
      </c>
      <c r="C71" s="167" t="s">
        <v>341</v>
      </c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87"/>
      <c r="W71" s="187"/>
      <c r="X71" s="188"/>
      <c r="Y71" s="180">
        <f>IF(V71="","",$Y$19*V71)</f>
      </c>
      <c r="Z71" s="180"/>
      <c r="AA71" s="180"/>
      <c r="AB71" s="180"/>
      <c r="AC71" s="181"/>
      <c r="AD71" s="170">
        <f>IF(Y71="","",Y71*$Y$16)</f>
      </c>
      <c r="AE71" s="170"/>
      <c r="AF71" s="170"/>
      <c r="AG71" s="170"/>
      <c r="AH71" s="171"/>
    </row>
    <row r="72" spans="2:34" ht="9" customHeight="1">
      <c r="B72" s="116" t="s">
        <v>337</v>
      </c>
      <c r="C72" s="182" t="s">
        <v>40</v>
      </c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95"/>
      <c r="W72" s="195"/>
      <c r="X72" s="196"/>
      <c r="Y72" s="207">
        <f>IF(V72="","",$Y$37*V72)</f>
      </c>
      <c r="Z72" s="207"/>
      <c r="AA72" s="207"/>
      <c r="AB72" s="207"/>
      <c r="AC72" s="208"/>
      <c r="AD72" s="185">
        <f>IF(Y72="","",Y72*$Y$16)</f>
      </c>
      <c r="AE72" s="185"/>
      <c r="AF72" s="185"/>
      <c r="AG72" s="185"/>
      <c r="AH72" s="186"/>
    </row>
    <row r="73" spans="2:34" ht="3" customHeight="1">
      <c r="B73" s="109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</row>
    <row r="74" spans="2:34" ht="9" customHeight="1">
      <c r="B74" s="117">
        <v>7</v>
      </c>
      <c r="C74" s="191" t="s">
        <v>116</v>
      </c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74">
        <f>IF(SUM(V75:X81)=0,"",SUM(V75:X81))</f>
        <v>0.1865</v>
      </c>
      <c r="W74" s="175"/>
      <c r="X74" s="176"/>
      <c r="Y74" s="177">
        <f>SUM(Y75:AC81)</f>
        <v>643.3711547619226</v>
      </c>
      <c r="Z74" s="177"/>
      <c r="AA74" s="177"/>
      <c r="AB74" s="177"/>
      <c r="AC74" s="178"/>
      <c r="AD74" s="177">
        <f>SUM(AD75:AH81)</f>
        <v>2573.4846190476906</v>
      </c>
      <c r="AE74" s="177"/>
      <c r="AF74" s="177"/>
      <c r="AG74" s="177"/>
      <c r="AH74" s="178"/>
    </row>
    <row r="75" spans="2:34" ht="9" customHeight="1">
      <c r="B75" s="115" t="s">
        <v>342</v>
      </c>
      <c r="C75" s="167" t="s">
        <v>367</v>
      </c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87">
        <v>0.04</v>
      </c>
      <c r="W75" s="187"/>
      <c r="X75" s="188"/>
      <c r="Y75" s="170">
        <f>IF(V75="","",$Y$92*V75)</f>
        <v>126.033986024704</v>
      </c>
      <c r="Z75" s="170"/>
      <c r="AA75" s="170"/>
      <c r="AB75" s="170"/>
      <c r="AC75" s="171"/>
      <c r="AD75" s="170">
        <f aca="true" t="shared" si="7" ref="AD75:AD81">IF(Y75="","",Y75*$Y$16)</f>
        <v>504.135944098816</v>
      </c>
      <c r="AE75" s="170"/>
      <c r="AF75" s="170"/>
      <c r="AG75" s="170"/>
      <c r="AH75" s="171"/>
    </row>
    <row r="76" spans="2:34" ht="9" customHeight="1">
      <c r="B76" s="115" t="s">
        <v>343</v>
      </c>
      <c r="C76" s="167" t="s">
        <v>118</v>
      </c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87">
        <v>0.08</v>
      </c>
      <c r="W76" s="187"/>
      <c r="X76" s="188"/>
      <c r="Y76" s="170">
        <f>IF(V76="","",($Y$92+$Y$75)*V76)</f>
        <v>262.15069093138436</v>
      </c>
      <c r="Z76" s="170"/>
      <c r="AA76" s="170"/>
      <c r="AB76" s="170"/>
      <c r="AC76" s="171"/>
      <c r="AD76" s="170">
        <f t="shared" si="7"/>
        <v>1048.6027637255374</v>
      </c>
      <c r="AE76" s="170"/>
      <c r="AF76" s="170"/>
      <c r="AG76" s="170"/>
      <c r="AH76" s="171"/>
    </row>
    <row r="77" spans="2:34" ht="9" customHeight="1">
      <c r="B77" s="115" t="s">
        <v>344</v>
      </c>
      <c r="C77" s="167" t="s">
        <v>349</v>
      </c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87">
        <v>0.0065</v>
      </c>
      <c r="W77" s="187"/>
      <c r="X77" s="188"/>
      <c r="Y77" s="170">
        <f>IF(V77="","",(($Y$75+$Y$76+$Y$92/0.9135))*V77)</f>
        <v>24.943039184028915</v>
      </c>
      <c r="Z77" s="170"/>
      <c r="AA77" s="170"/>
      <c r="AB77" s="170"/>
      <c r="AC77" s="171"/>
      <c r="AD77" s="170">
        <f t="shared" si="7"/>
        <v>99.77215673611566</v>
      </c>
      <c r="AE77" s="170"/>
      <c r="AF77" s="170"/>
      <c r="AG77" s="170"/>
      <c r="AH77" s="171"/>
    </row>
    <row r="78" spans="2:34" ht="9" customHeight="1">
      <c r="B78" s="115" t="s">
        <v>345</v>
      </c>
      <c r="C78" s="167" t="s">
        <v>350</v>
      </c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87">
        <v>0.03</v>
      </c>
      <c r="W78" s="187"/>
      <c r="X78" s="188"/>
      <c r="Y78" s="170">
        <f>IF(V78="","",(($Y$75+$Y$76+$Y$92/0.9135))*V78)</f>
        <v>115.12171931090269</v>
      </c>
      <c r="Z78" s="170"/>
      <c r="AA78" s="170"/>
      <c r="AB78" s="170"/>
      <c r="AC78" s="171"/>
      <c r="AD78" s="170">
        <f t="shared" si="7"/>
        <v>460.48687724361076</v>
      </c>
      <c r="AE78" s="170"/>
      <c r="AF78" s="170"/>
      <c r="AG78" s="170"/>
      <c r="AH78" s="171"/>
    </row>
    <row r="79" spans="2:34" ht="9" customHeight="1">
      <c r="B79" s="115" t="s">
        <v>346</v>
      </c>
      <c r="C79" s="167" t="s">
        <v>354</v>
      </c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87"/>
      <c r="W79" s="187"/>
      <c r="X79" s="188"/>
      <c r="Y79" s="170">
        <f>IF(V79="","",(($Y$75+$Y$76+$Y$92/0.9135))*V79)</f>
      </c>
      <c r="Z79" s="170"/>
      <c r="AA79" s="170"/>
      <c r="AB79" s="170"/>
      <c r="AC79" s="171"/>
      <c r="AD79" s="170">
        <f t="shared" si="7"/>
      </c>
      <c r="AE79" s="170"/>
      <c r="AF79" s="170"/>
      <c r="AG79" s="170"/>
      <c r="AH79" s="171"/>
    </row>
    <row r="80" spans="2:34" ht="9" customHeight="1">
      <c r="B80" s="115" t="s">
        <v>347</v>
      </c>
      <c r="C80" s="167" t="s">
        <v>355</v>
      </c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209">
        <v>0.03</v>
      </c>
      <c r="W80" s="209"/>
      <c r="X80" s="210"/>
      <c r="Y80" s="170">
        <f>IF(V80="","",(($Y$75+$Y$76+$Y$92/0.9135))*V80)</f>
        <v>115.12171931090269</v>
      </c>
      <c r="Z80" s="170"/>
      <c r="AA80" s="170"/>
      <c r="AB80" s="170"/>
      <c r="AC80" s="171"/>
      <c r="AD80" s="170">
        <f t="shared" si="7"/>
        <v>460.48687724361076</v>
      </c>
      <c r="AE80" s="170"/>
      <c r="AF80" s="170"/>
      <c r="AG80" s="170"/>
      <c r="AH80" s="171"/>
    </row>
    <row r="81" spans="2:34" ht="9" customHeight="1">
      <c r="B81" s="116" t="s">
        <v>348</v>
      </c>
      <c r="C81" s="182" t="s">
        <v>133</v>
      </c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95"/>
      <c r="W81" s="195"/>
      <c r="X81" s="196"/>
      <c r="Y81" s="185">
        <f>IF(V81="","",(($Y$75+$Y$76+$Y$92/0.9135))*V81)</f>
      </c>
      <c r="Z81" s="185"/>
      <c r="AA81" s="185"/>
      <c r="AB81" s="185"/>
      <c r="AC81" s="186"/>
      <c r="AD81" s="185">
        <f t="shared" si="7"/>
      </c>
      <c r="AE81" s="185"/>
      <c r="AF81" s="185"/>
      <c r="AG81" s="185"/>
      <c r="AH81" s="186"/>
    </row>
    <row r="82" ht="3" customHeight="1">
      <c r="B82" s="102"/>
    </row>
    <row r="83" ht="3" customHeight="1">
      <c r="B83" s="102"/>
    </row>
    <row r="84" spans="2:34" ht="3" customHeight="1" thickBot="1">
      <c r="B84" s="102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4"/>
      <c r="W84" s="114"/>
      <c r="X84" s="114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</row>
    <row r="85" spans="2:39" ht="9" customHeight="1" thickBot="1">
      <c r="B85" s="227" t="s">
        <v>351</v>
      </c>
      <c r="C85" s="228"/>
      <c r="D85" s="228"/>
      <c r="E85" s="228"/>
      <c r="F85" s="228"/>
      <c r="G85" s="228"/>
      <c r="H85" s="228"/>
      <c r="I85" s="228"/>
      <c r="J85" s="228"/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9"/>
      <c r="Y85" s="230" t="s">
        <v>278</v>
      </c>
      <c r="Z85" s="231"/>
      <c r="AA85" s="231"/>
      <c r="AB85" s="231"/>
      <c r="AC85" s="232"/>
      <c r="AD85" s="231" t="s">
        <v>279</v>
      </c>
      <c r="AE85" s="231"/>
      <c r="AF85" s="231"/>
      <c r="AG85" s="231"/>
      <c r="AH85" s="232"/>
      <c r="AM85" s="113"/>
    </row>
    <row r="86" spans="2:34" ht="9" customHeight="1">
      <c r="B86" s="122" t="s">
        <v>3</v>
      </c>
      <c r="C86" s="211" t="str">
        <f>CONCATENATE("Módulo 1"," - ",$C$19)</f>
        <v>Módulo 1 - Composição da Remuneração</v>
      </c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2"/>
      <c r="V86" s="213"/>
      <c r="W86" s="214"/>
      <c r="X86" s="215"/>
      <c r="Y86" s="216">
        <f>$Y$19</f>
        <v>1676.2800000000002</v>
      </c>
      <c r="Z86" s="217"/>
      <c r="AA86" s="217"/>
      <c r="AB86" s="217"/>
      <c r="AC86" s="218"/>
      <c r="AD86" s="216">
        <f aca="true" t="shared" si="8" ref="AD86:AD94">IF(Y86="","",Y86*$Y$16)</f>
        <v>6705.120000000001</v>
      </c>
      <c r="AE86" s="217"/>
      <c r="AF86" s="217"/>
      <c r="AG86" s="217"/>
      <c r="AH86" s="218"/>
    </row>
    <row r="87" spans="2:34" ht="9" customHeight="1">
      <c r="B87" s="120" t="s">
        <v>6</v>
      </c>
      <c r="C87" s="219" t="str">
        <f>CONCATENATE("Módulo 2"," - ",$C$28)</f>
        <v>Módulo 2 - Benefícios Mensais e Diários</v>
      </c>
      <c r="D87" s="219"/>
      <c r="E87" s="219"/>
      <c r="F87" s="219"/>
      <c r="G87" s="219"/>
      <c r="H87" s="219"/>
      <c r="I87" s="219"/>
      <c r="J87" s="219"/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20"/>
      <c r="V87" s="221"/>
      <c r="W87" s="222"/>
      <c r="X87" s="223"/>
      <c r="Y87" s="224">
        <f>$Y$28</f>
        <v>250.5</v>
      </c>
      <c r="Z87" s="225"/>
      <c r="AA87" s="225"/>
      <c r="AB87" s="225"/>
      <c r="AC87" s="226"/>
      <c r="AD87" s="224">
        <f t="shared" si="8"/>
        <v>1002</v>
      </c>
      <c r="AE87" s="225"/>
      <c r="AF87" s="225"/>
      <c r="AG87" s="225"/>
      <c r="AH87" s="226"/>
    </row>
    <row r="88" spans="2:34" ht="9" customHeight="1">
      <c r="B88" s="120" t="s">
        <v>9</v>
      </c>
      <c r="C88" s="219" t="str">
        <f>CONCATENATE("Módulo 3"," - ",$C$37)</f>
        <v>Módulo 3 - Encargos Previdênciários, Sociais e Trabalhistas Sobre a Remuneração</v>
      </c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20"/>
      <c r="V88" s="221"/>
      <c r="W88" s="222"/>
      <c r="X88" s="223"/>
      <c r="Y88" s="224">
        <f>$Y$37</f>
        <v>597.0909360000002</v>
      </c>
      <c r="Z88" s="225"/>
      <c r="AA88" s="225"/>
      <c r="AB88" s="225"/>
      <c r="AC88" s="226"/>
      <c r="AD88" s="224">
        <f t="shared" si="8"/>
        <v>2388.3637440000007</v>
      </c>
      <c r="AE88" s="225"/>
      <c r="AF88" s="225"/>
      <c r="AG88" s="225"/>
      <c r="AH88" s="226"/>
    </row>
    <row r="89" spans="2:34" ht="9" customHeight="1">
      <c r="B89" s="120" t="s">
        <v>11</v>
      </c>
      <c r="C89" s="219" t="str">
        <f>CONCATENATE("Módulo 4"," - ",$C$47)</f>
        <v>Módulo 4 - Provisão para Rescisão</v>
      </c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20"/>
      <c r="V89" s="221"/>
      <c r="W89" s="222"/>
      <c r="X89" s="223"/>
      <c r="Y89" s="224">
        <f>$Y$47</f>
        <v>273.27051816</v>
      </c>
      <c r="Z89" s="225"/>
      <c r="AA89" s="225"/>
      <c r="AB89" s="225"/>
      <c r="AC89" s="226"/>
      <c r="AD89" s="224">
        <f t="shared" si="8"/>
        <v>1093.08207264</v>
      </c>
      <c r="AE89" s="225"/>
      <c r="AF89" s="225"/>
      <c r="AG89" s="225"/>
      <c r="AH89" s="226"/>
    </row>
    <row r="90" spans="2:34" ht="9" customHeight="1">
      <c r="B90" s="120" t="s">
        <v>36</v>
      </c>
      <c r="C90" s="219" t="str">
        <f>CONCATENATE("Módulo 5"," - ",$C$59)</f>
        <v>Módulo 5 - Custo de Reposição do Servidor Ausente</v>
      </c>
      <c r="D90" s="219"/>
      <c r="E90" s="219"/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20"/>
      <c r="V90" s="221"/>
      <c r="W90" s="222"/>
      <c r="X90" s="223"/>
      <c r="Y90" s="224">
        <f>$Y$59</f>
        <v>253.70819645760008</v>
      </c>
      <c r="Z90" s="225"/>
      <c r="AA90" s="225"/>
      <c r="AB90" s="225"/>
      <c r="AC90" s="226"/>
      <c r="AD90" s="224">
        <f t="shared" si="8"/>
        <v>1014.8327858304003</v>
      </c>
      <c r="AE90" s="225"/>
      <c r="AF90" s="225"/>
      <c r="AG90" s="225"/>
      <c r="AH90" s="226"/>
    </row>
    <row r="91" spans="2:34" ht="9" customHeight="1">
      <c r="B91" s="120" t="s">
        <v>38</v>
      </c>
      <c r="C91" s="219" t="str">
        <f>CONCATENATE("Módulo 6"," - ",$C$68)</f>
        <v>Módulo 6 - Insumos Diversos (uniformes, materiais, equipamentos e outros)</v>
      </c>
      <c r="D91" s="219"/>
      <c r="E91" s="219"/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20"/>
      <c r="V91" s="233"/>
      <c r="W91" s="234"/>
      <c r="X91" s="235"/>
      <c r="Y91" s="224">
        <f>$Y$68</f>
        <v>100</v>
      </c>
      <c r="Z91" s="225"/>
      <c r="AA91" s="225"/>
      <c r="AB91" s="225"/>
      <c r="AC91" s="226"/>
      <c r="AD91" s="224">
        <f t="shared" si="8"/>
        <v>400</v>
      </c>
      <c r="AE91" s="225"/>
      <c r="AF91" s="225"/>
      <c r="AG91" s="225"/>
      <c r="AH91" s="226"/>
    </row>
    <row r="92" spans="2:34" ht="9" customHeight="1">
      <c r="B92" s="242" t="s">
        <v>352</v>
      </c>
      <c r="C92" s="243"/>
      <c r="D92" s="243"/>
      <c r="E92" s="243"/>
      <c r="F92" s="243"/>
      <c r="G92" s="243"/>
      <c r="H92" s="243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4"/>
      <c r="Y92" s="245">
        <f>IF(SUM(Y86:AC91)=0,"",SUM(Y86:AC91))</f>
        <v>3150.8496506176</v>
      </c>
      <c r="Z92" s="246"/>
      <c r="AA92" s="246"/>
      <c r="AB92" s="246"/>
      <c r="AC92" s="247"/>
      <c r="AD92" s="245">
        <f t="shared" si="8"/>
        <v>12603.3986024704</v>
      </c>
      <c r="AE92" s="246"/>
      <c r="AF92" s="246"/>
      <c r="AG92" s="246"/>
      <c r="AH92" s="247"/>
    </row>
    <row r="93" spans="2:34" ht="9" customHeight="1" thickBot="1">
      <c r="B93" s="121" t="s">
        <v>27</v>
      </c>
      <c r="C93" s="248" t="str">
        <f>CONCATENATE("Módulo 7"," - ",$C$74)</f>
        <v>Módulo 7 - Custos Indiretos, Tributos e Lucro</v>
      </c>
      <c r="D93" s="248"/>
      <c r="E93" s="248"/>
      <c r="F93" s="248"/>
      <c r="G93" s="248"/>
      <c r="H93" s="248"/>
      <c r="I93" s="248"/>
      <c r="J93" s="248"/>
      <c r="K93" s="248"/>
      <c r="L93" s="248"/>
      <c r="M93" s="248"/>
      <c r="N93" s="248"/>
      <c r="O93" s="248"/>
      <c r="P93" s="248"/>
      <c r="Q93" s="248"/>
      <c r="R93" s="248"/>
      <c r="S93" s="248"/>
      <c r="T93" s="248"/>
      <c r="U93" s="249"/>
      <c r="V93" s="250"/>
      <c r="W93" s="251"/>
      <c r="X93" s="252"/>
      <c r="Y93" s="253">
        <f>$Y$74</f>
        <v>643.3711547619226</v>
      </c>
      <c r="Z93" s="254"/>
      <c r="AA93" s="254"/>
      <c r="AB93" s="254"/>
      <c r="AC93" s="255"/>
      <c r="AD93" s="253">
        <f t="shared" si="8"/>
        <v>2573.4846190476906</v>
      </c>
      <c r="AE93" s="254"/>
      <c r="AF93" s="254"/>
      <c r="AG93" s="254"/>
      <c r="AH93" s="255"/>
    </row>
    <row r="94" spans="2:34" ht="9" customHeight="1" thickBot="1">
      <c r="B94" s="236" t="s">
        <v>353</v>
      </c>
      <c r="C94" s="237"/>
      <c r="D94" s="237"/>
      <c r="E94" s="237"/>
      <c r="F94" s="237"/>
      <c r="G94" s="237"/>
      <c r="H94" s="237"/>
      <c r="I94" s="237"/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237"/>
      <c r="U94" s="237"/>
      <c r="V94" s="237"/>
      <c r="W94" s="237"/>
      <c r="X94" s="238"/>
      <c r="Y94" s="239">
        <f>IF(SUM(Y92:AC93)=0,"",SUM(Y92:AC93))</f>
        <v>3794.220805379523</v>
      </c>
      <c r="Z94" s="240"/>
      <c r="AA94" s="240"/>
      <c r="AB94" s="240"/>
      <c r="AC94" s="241"/>
      <c r="AD94" s="239">
        <f t="shared" si="8"/>
        <v>15176.883221518092</v>
      </c>
      <c r="AE94" s="240"/>
      <c r="AF94" s="240"/>
      <c r="AG94" s="240"/>
      <c r="AH94" s="241"/>
    </row>
  </sheetData>
  <sheetProtection/>
  <mergeCells count="290">
    <mergeCell ref="B94:X94"/>
    <mergeCell ref="Y94:AC94"/>
    <mergeCell ref="AD94:AH94"/>
    <mergeCell ref="B92:X92"/>
    <mergeCell ref="Y92:AC92"/>
    <mergeCell ref="AD92:AH92"/>
    <mergeCell ref="C93:U93"/>
    <mergeCell ref="V93:X93"/>
    <mergeCell ref="Y93:AC93"/>
    <mergeCell ref="AD93:AH93"/>
    <mergeCell ref="C90:U90"/>
    <mergeCell ref="V90:X90"/>
    <mergeCell ref="Y90:AC90"/>
    <mergeCell ref="AD90:AH90"/>
    <mergeCell ref="C91:U91"/>
    <mergeCell ref="V91:X91"/>
    <mergeCell ref="Y91:AC91"/>
    <mergeCell ref="AD91:AH91"/>
    <mergeCell ref="C88:U88"/>
    <mergeCell ref="V88:X88"/>
    <mergeCell ref="Y88:AC88"/>
    <mergeCell ref="AD88:AH88"/>
    <mergeCell ref="C89:U89"/>
    <mergeCell ref="V89:X89"/>
    <mergeCell ref="Y89:AC89"/>
    <mergeCell ref="AD89:AH89"/>
    <mergeCell ref="C86:U86"/>
    <mergeCell ref="V86:X86"/>
    <mergeCell ref="Y86:AC86"/>
    <mergeCell ref="AD86:AH86"/>
    <mergeCell ref="C87:U87"/>
    <mergeCell ref="V87:X87"/>
    <mergeCell ref="Y87:AC87"/>
    <mergeCell ref="AD87:AH87"/>
    <mergeCell ref="C81:U81"/>
    <mergeCell ref="V81:X81"/>
    <mergeCell ref="Y81:AC81"/>
    <mergeCell ref="AD81:AH81"/>
    <mergeCell ref="B85:X85"/>
    <mergeCell ref="Y85:AC85"/>
    <mergeCell ref="AD85:AH85"/>
    <mergeCell ref="C79:U79"/>
    <mergeCell ref="V79:X79"/>
    <mergeCell ref="Y79:AC79"/>
    <mergeCell ref="AD79:AH79"/>
    <mergeCell ref="C80:U80"/>
    <mergeCell ref="V80:X80"/>
    <mergeCell ref="Y80:AC80"/>
    <mergeCell ref="AD80:AH80"/>
    <mergeCell ref="C77:U77"/>
    <mergeCell ref="V77:X77"/>
    <mergeCell ref="Y77:AC77"/>
    <mergeCell ref="AD77:AH77"/>
    <mergeCell ref="C78:U78"/>
    <mergeCell ref="V78:X78"/>
    <mergeCell ref="Y78:AC78"/>
    <mergeCell ref="AD78:AH78"/>
    <mergeCell ref="C75:U75"/>
    <mergeCell ref="V75:X75"/>
    <mergeCell ref="Y75:AC75"/>
    <mergeCell ref="AD75:AH75"/>
    <mergeCell ref="C76:U76"/>
    <mergeCell ref="V76:X76"/>
    <mergeCell ref="Y76:AC76"/>
    <mergeCell ref="AD76:AH76"/>
    <mergeCell ref="C72:U72"/>
    <mergeCell ref="V72:X72"/>
    <mergeCell ref="Y72:AC72"/>
    <mergeCell ref="AD72:AH72"/>
    <mergeCell ref="C74:U74"/>
    <mergeCell ref="V74:X74"/>
    <mergeCell ref="Y74:AC74"/>
    <mergeCell ref="AD74:AH74"/>
    <mergeCell ref="C70:U70"/>
    <mergeCell ref="V70:X70"/>
    <mergeCell ref="Y70:AC70"/>
    <mergeCell ref="AD70:AH70"/>
    <mergeCell ref="C71:U71"/>
    <mergeCell ref="V71:X71"/>
    <mergeCell ref="Y71:AC71"/>
    <mergeCell ref="AD71:AH71"/>
    <mergeCell ref="C68:U68"/>
    <mergeCell ref="V68:X68"/>
    <mergeCell ref="Y68:AC68"/>
    <mergeCell ref="AD68:AH68"/>
    <mergeCell ref="C69:U69"/>
    <mergeCell ref="V69:X69"/>
    <mergeCell ref="Y69:AC69"/>
    <mergeCell ref="AD69:AH69"/>
    <mergeCell ref="C65:U65"/>
    <mergeCell ref="V65:X65"/>
    <mergeCell ref="Y65:AC65"/>
    <mergeCell ref="AD65:AH65"/>
    <mergeCell ref="C66:U66"/>
    <mergeCell ref="V66:X66"/>
    <mergeCell ref="Y66:AC66"/>
    <mergeCell ref="AD66:AH66"/>
    <mergeCell ref="C63:U63"/>
    <mergeCell ref="V63:X63"/>
    <mergeCell ref="Y63:AC63"/>
    <mergeCell ref="AD63:AH63"/>
    <mergeCell ref="C64:U64"/>
    <mergeCell ref="V64:X64"/>
    <mergeCell ref="Y64:AC64"/>
    <mergeCell ref="AD64:AH64"/>
    <mergeCell ref="C61:U61"/>
    <mergeCell ref="V61:X61"/>
    <mergeCell ref="Y61:AC61"/>
    <mergeCell ref="AD61:AH61"/>
    <mergeCell ref="C62:U62"/>
    <mergeCell ref="V62:X62"/>
    <mergeCell ref="Y62:AC62"/>
    <mergeCell ref="AD62:AH62"/>
    <mergeCell ref="C59:U59"/>
    <mergeCell ref="V59:X59"/>
    <mergeCell ref="Y59:AC59"/>
    <mergeCell ref="AD59:AH59"/>
    <mergeCell ref="C60:U60"/>
    <mergeCell ref="V60:X60"/>
    <mergeCell ref="Y60:AC60"/>
    <mergeCell ref="AD60:AH60"/>
    <mergeCell ref="C56:U56"/>
    <mergeCell ref="V56:X56"/>
    <mergeCell ref="Y56:AC56"/>
    <mergeCell ref="AD56:AH56"/>
    <mergeCell ref="C57:U57"/>
    <mergeCell ref="V57:X57"/>
    <mergeCell ref="Y57:AC57"/>
    <mergeCell ref="AD57:AH57"/>
    <mergeCell ref="C54:U54"/>
    <mergeCell ref="V54:X54"/>
    <mergeCell ref="Y54:AC54"/>
    <mergeCell ref="AD54:AH54"/>
    <mergeCell ref="C55:U55"/>
    <mergeCell ref="V55:X55"/>
    <mergeCell ref="Y55:AC55"/>
    <mergeCell ref="AD55:AH55"/>
    <mergeCell ref="C52:U52"/>
    <mergeCell ref="V52:X52"/>
    <mergeCell ref="Y52:AC52"/>
    <mergeCell ref="AD52:AH52"/>
    <mergeCell ref="C53:U53"/>
    <mergeCell ref="V53:X53"/>
    <mergeCell ref="Y53:AC53"/>
    <mergeCell ref="AD53:AH53"/>
    <mergeCell ref="C50:U50"/>
    <mergeCell ref="V50:X50"/>
    <mergeCell ref="Y50:AC50"/>
    <mergeCell ref="AD50:AH50"/>
    <mergeCell ref="C51:U51"/>
    <mergeCell ref="V51:X51"/>
    <mergeCell ref="Y51:AC51"/>
    <mergeCell ref="AD51:AH51"/>
    <mergeCell ref="C48:U48"/>
    <mergeCell ref="V48:X48"/>
    <mergeCell ref="Y48:AC48"/>
    <mergeCell ref="AD48:AH48"/>
    <mergeCell ref="C49:U49"/>
    <mergeCell ref="V49:X49"/>
    <mergeCell ref="Y49:AC49"/>
    <mergeCell ref="AD49:AH49"/>
    <mergeCell ref="C45:U45"/>
    <mergeCell ref="V45:X45"/>
    <mergeCell ref="Y45:AC45"/>
    <mergeCell ref="AD45:AH45"/>
    <mergeCell ref="C47:U47"/>
    <mergeCell ref="V47:X47"/>
    <mergeCell ref="Y47:AC47"/>
    <mergeCell ref="AD47:AH47"/>
    <mergeCell ref="C43:U43"/>
    <mergeCell ref="V43:X43"/>
    <mergeCell ref="Y43:AC43"/>
    <mergeCell ref="AD43:AH43"/>
    <mergeCell ref="C44:U44"/>
    <mergeCell ref="V44:X44"/>
    <mergeCell ref="Y44:AC44"/>
    <mergeCell ref="AD44:AH44"/>
    <mergeCell ref="C41:U41"/>
    <mergeCell ref="V41:X41"/>
    <mergeCell ref="Y41:AC41"/>
    <mergeCell ref="AD41:AH41"/>
    <mergeCell ref="C42:U42"/>
    <mergeCell ref="V42:X42"/>
    <mergeCell ref="Y42:AC42"/>
    <mergeCell ref="AD42:AH42"/>
    <mergeCell ref="C39:U39"/>
    <mergeCell ref="V39:X39"/>
    <mergeCell ref="Y39:AC39"/>
    <mergeCell ref="AD39:AH39"/>
    <mergeCell ref="C40:U40"/>
    <mergeCell ref="V40:X40"/>
    <mergeCell ref="Y40:AC40"/>
    <mergeCell ref="AD40:AH40"/>
    <mergeCell ref="C37:U37"/>
    <mergeCell ref="V37:X37"/>
    <mergeCell ref="Y37:AC37"/>
    <mergeCell ref="AD37:AH37"/>
    <mergeCell ref="C38:U38"/>
    <mergeCell ref="V38:X38"/>
    <mergeCell ref="Y38:AC38"/>
    <mergeCell ref="AD38:AH38"/>
    <mergeCell ref="C34:U34"/>
    <mergeCell ref="V34:X34"/>
    <mergeCell ref="Y34:AC34"/>
    <mergeCell ref="AD34:AH34"/>
    <mergeCell ref="C35:U35"/>
    <mergeCell ref="V35:X35"/>
    <mergeCell ref="Y35:AC35"/>
    <mergeCell ref="AD35:AH35"/>
    <mergeCell ref="C32:U32"/>
    <mergeCell ref="V32:X32"/>
    <mergeCell ref="Y32:AC32"/>
    <mergeCell ref="AD32:AH32"/>
    <mergeCell ref="C33:U33"/>
    <mergeCell ref="V33:X33"/>
    <mergeCell ref="Y33:AC33"/>
    <mergeCell ref="AD33:AH33"/>
    <mergeCell ref="C30:U30"/>
    <mergeCell ref="V30:X30"/>
    <mergeCell ref="Y30:AC30"/>
    <mergeCell ref="AD30:AH30"/>
    <mergeCell ref="C31:U31"/>
    <mergeCell ref="V31:X31"/>
    <mergeCell ref="Y31:AC31"/>
    <mergeCell ref="AD31:AH31"/>
    <mergeCell ref="C28:U28"/>
    <mergeCell ref="V28:X28"/>
    <mergeCell ref="Y28:AC28"/>
    <mergeCell ref="AD28:AH28"/>
    <mergeCell ref="C29:U29"/>
    <mergeCell ref="V29:X29"/>
    <mergeCell ref="Y29:AC29"/>
    <mergeCell ref="AD29:AH29"/>
    <mergeCell ref="C25:U25"/>
    <mergeCell ref="V25:X25"/>
    <mergeCell ref="Y25:AC25"/>
    <mergeCell ref="AD25:AH25"/>
    <mergeCell ref="C26:U26"/>
    <mergeCell ref="V26:X26"/>
    <mergeCell ref="Y26:AC26"/>
    <mergeCell ref="AD26:AH26"/>
    <mergeCell ref="C23:U23"/>
    <mergeCell ref="V23:X23"/>
    <mergeCell ref="Y23:AC23"/>
    <mergeCell ref="AD23:AH23"/>
    <mergeCell ref="C24:U24"/>
    <mergeCell ref="V24:X24"/>
    <mergeCell ref="Y24:AC24"/>
    <mergeCell ref="AD24:AH24"/>
    <mergeCell ref="C21:U21"/>
    <mergeCell ref="V21:X21"/>
    <mergeCell ref="Y21:AC21"/>
    <mergeCell ref="AD21:AH21"/>
    <mergeCell ref="C22:U22"/>
    <mergeCell ref="V22:X22"/>
    <mergeCell ref="Y22:AC22"/>
    <mergeCell ref="AD22:AH22"/>
    <mergeCell ref="V19:X19"/>
    <mergeCell ref="Y19:AC19"/>
    <mergeCell ref="AD19:AH19"/>
    <mergeCell ref="C20:X20"/>
    <mergeCell ref="Y20:AC20"/>
    <mergeCell ref="AD20:AH20"/>
    <mergeCell ref="B13:M14"/>
    <mergeCell ref="N13:AH14"/>
    <mergeCell ref="B16:X16"/>
    <mergeCell ref="Y16:AH16"/>
    <mergeCell ref="Y18:AC18"/>
    <mergeCell ref="AD18:AH18"/>
    <mergeCell ref="B9:AH9"/>
    <mergeCell ref="B10:G10"/>
    <mergeCell ref="H10:AH10"/>
    <mergeCell ref="B11:H11"/>
    <mergeCell ref="I11:AH11"/>
    <mergeCell ref="B12:T12"/>
    <mergeCell ref="U12:AH12"/>
    <mergeCell ref="B1:AH1"/>
    <mergeCell ref="B7:E7"/>
    <mergeCell ref="F7:I7"/>
    <mergeCell ref="K7:T7"/>
    <mergeCell ref="U7:X7"/>
    <mergeCell ref="Z7:AC7"/>
    <mergeCell ref="AD7:AF7"/>
    <mergeCell ref="B2:AH3"/>
    <mergeCell ref="B5:E5"/>
    <mergeCell ref="F5:I5"/>
    <mergeCell ref="K5:M5"/>
    <mergeCell ref="N5:Q5"/>
    <mergeCell ref="T5:W5"/>
    <mergeCell ref="X5:AH5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M93"/>
  <sheetViews>
    <sheetView zoomScalePageLayoutView="0" workbookViewId="0" topLeftCell="A1">
      <selection activeCell="AD31" sqref="AD31:AH31"/>
    </sheetView>
  </sheetViews>
  <sheetFormatPr defaultColWidth="2.8515625" defaultRowHeight="9" customHeight="1"/>
  <cols>
    <col min="1" max="1" width="2.8515625" style="101" customWidth="1"/>
    <col min="2" max="2" width="3.140625" style="101" bestFit="1" customWidth="1"/>
    <col min="3" max="9" width="2.8515625" style="101" customWidth="1"/>
    <col min="10" max="10" width="3.00390625" style="101" customWidth="1"/>
    <col min="11" max="45" width="2.8515625" style="101" customWidth="1"/>
    <col min="46" max="16384" width="2.8515625" style="101" customWidth="1"/>
  </cols>
  <sheetData>
    <row r="1" spans="2:34" ht="9" customHeight="1">
      <c r="B1" s="131" t="s">
        <v>262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3"/>
    </row>
    <row r="2" spans="2:34" ht="9" customHeight="1">
      <c r="B2" s="13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6"/>
    </row>
    <row r="3" ht="9" customHeight="1">
      <c r="B3" s="102"/>
    </row>
    <row r="4" spans="2:34" ht="9" customHeight="1">
      <c r="B4" s="126" t="s">
        <v>271</v>
      </c>
      <c r="C4" s="126"/>
      <c r="D4" s="126"/>
      <c r="E4" s="126"/>
      <c r="F4" s="256" t="s">
        <v>371</v>
      </c>
      <c r="G4" s="256"/>
      <c r="H4" s="256"/>
      <c r="I4" s="256"/>
      <c r="K4" s="137" t="s">
        <v>359</v>
      </c>
      <c r="L4" s="138"/>
      <c r="M4" s="139"/>
      <c r="N4" s="256" t="s">
        <v>272</v>
      </c>
      <c r="O4" s="256"/>
      <c r="P4" s="256"/>
      <c r="Q4" s="256"/>
      <c r="T4" s="128" t="s">
        <v>265</v>
      </c>
      <c r="U4" s="128"/>
      <c r="V4" s="128"/>
      <c r="W4" s="128"/>
      <c r="X4" s="257" t="s">
        <v>373</v>
      </c>
      <c r="Y4" s="258"/>
      <c r="Z4" s="258"/>
      <c r="AA4" s="258"/>
      <c r="AB4" s="258"/>
      <c r="AC4" s="258"/>
      <c r="AD4" s="258"/>
      <c r="AE4" s="258"/>
      <c r="AF4" s="258"/>
      <c r="AG4" s="258"/>
      <c r="AH4" s="259"/>
    </row>
    <row r="5" spans="2:34" ht="3" customHeight="1">
      <c r="B5" s="103"/>
      <c r="C5" s="103"/>
      <c r="D5" s="103"/>
      <c r="E5" s="103"/>
      <c r="F5" s="104"/>
      <c r="G5" s="104"/>
      <c r="H5" s="104"/>
      <c r="I5" s="104"/>
      <c r="K5" s="103"/>
      <c r="L5" s="105"/>
      <c r="M5" s="105"/>
      <c r="N5" s="105"/>
      <c r="O5" s="106"/>
      <c r="P5" s="104"/>
      <c r="Q5" s="104"/>
      <c r="R5" s="104"/>
      <c r="T5" s="107"/>
      <c r="U5" s="107"/>
      <c r="V5" s="107"/>
      <c r="W5" s="107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</row>
    <row r="6" spans="2:32" ht="9" customHeight="1">
      <c r="B6" s="126" t="s">
        <v>263</v>
      </c>
      <c r="C6" s="126"/>
      <c r="D6" s="126"/>
      <c r="E6" s="126"/>
      <c r="F6" s="256" t="s">
        <v>372</v>
      </c>
      <c r="G6" s="256"/>
      <c r="H6" s="256"/>
      <c r="I6" s="256"/>
      <c r="K6" s="128" t="s">
        <v>267</v>
      </c>
      <c r="L6" s="128"/>
      <c r="M6" s="128"/>
      <c r="N6" s="128"/>
      <c r="O6" s="128"/>
      <c r="P6" s="128"/>
      <c r="Q6" s="128"/>
      <c r="R6" s="128"/>
      <c r="S6" s="128"/>
      <c r="T6" s="128"/>
      <c r="U6" s="260" t="s">
        <v>268</v>
      </c>
      <c r="V6" s="260"/>
      <c r="W6" s="260"/>
      <c r="X6" s="260"/>
      <c r="Z6" s="126" t="s">
        <v>269</v>
      </c>
      <c r="AA6" s="126"/>
      <c r="AB6" s="126"/>
      <c r="AC6" s="126"/>
      <c r="AD6" s="260" t="s">
        <v>372</v>
      </c>
      <c r="AE6" s="260"/>
      <c r="AF6" s="260"/>
    </row>
    <row r="8" spans="2:34" ht="9" customHeight="1">
      <c r="B8" s="143" t="s">
        <v>2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</row>
    <row r="9" spans="2:34" ht="9" customHeight="1">
      <c r="B9" s="152" t="s">
        <v>360</v>
      </c>
      <c r="C9" s="153"/>
      <c r="D9" s="153"/>
      <c r="E9" s="153"/>
      <c r="F9" s="153"/>
      <c r="G9" s="154"/>
      <c r="H9" s="155" t="s">
        <v>369</v>
      </c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7"/>
    </row>
    <row r="10" spans="2:34" ht="9" customHeight="1">
      <c r="B10" s="158" t="s">
        <v>276</v>
      </c>
      <c r="C10" s="159"/>
      <c r="D10" s="159"/>
      <c r="E10" s="159"/>
      <c r="F10" s="159"/>
      <c r="G10" s="159"/>
      <c r="H10" s="160"/>
      <c r="I10" s="161" t="s">
        <v>362</v>
      </c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3"/>
    </row>
    <row r="11" spans="2:34" ht="9" customHeight="1">
      <c r="B11" s="158" t="s">
        <v>273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164" t="s">
        <v>370</v>
      </c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6"/>
    </row>
    <row r="12" spans="2:34" ht="9" customHeight="1">
      <c r="B12" s="143" t="s">
        <v>275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4" t="s">
        <v>358</v>
      </c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</row>
    <row r="13" spans="2:34" ht="9" customHeight="1"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</row>
    <row r="14" ht="3" customHeight="1"/>
    <row r="15" spans="2:34" ht="9" customHeight="1">
      <c r="B15" s="145" t="s">
        <v>277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7"/>
      <c r="Y15" s="148">
        <v>1</v>
      </c>
      <c r="Z15" s="148"/>
      <c r="AA15" s="148"/>
      <c r="AB15" s="148"/>
      <c r="AC15" s="148"/>
      <c r="AD15" s="148"/>
      <c r="AE15" s="148"/>
      <c r="AF15" s="148"/>
      <c r="AG15" s="148"/>
      <c r="AH15" s="148"/>
    </row>
    <row r="16" ht="3" customHeight="1"/>
    <row r="17" spans="2:34" ht="9" customHeight="1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10"/>
      <c r="N17" s="110"/>
      <c r="O17" s="110"/>
      <c r="P17" s="110"/>
      <c r="Q17" s="110"/>
      <c r="R17" s="110"/>
      <c r="S17" s="110"/>
      <c r="T17" s="110"/>
      <c r="U17" s="110"/>
      <c r="V17" s="111"/>
      <c r="Y17" s="261" t="s">
        <v>278</v>
      </c>
      <c r="Z17" s="262"/>
      <c r="AA17" s="262"/>
      <c r="AB17" s="262"/>
      <c r="AC17" s="263"/>
      <c r="AD17" s="262" t="s">
        <v>279</v>
      </c>
      <c r="AE17" s="262"/>
      <c r="AF17" s="262"/>
      <c r="AG17" s="262"/>
      <c r="AH17" s="263"/>
    </row>
    <row r="18" spans="2:34" ht="9" customHeight="1">
      <c r="B18" s="117">
        <v>1</v>
      </c>
      <c r="C18" s="118" t="s">
        <v>30</v>
      </c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74">
        <f>IF(SUM(V19:X25)=0,"",SUM(V19:X25))</f>
      </c>
      <c r="W18" s="175"/>
      <c r="X18" s="176"/>
      <c r="Y18" s="177">
        <f>SUM(Y19:AC25)</f>
        <v>3723.14</v>
      </c>
      <c r="Z18" s="177"/>
      <c r="AA18" s="177"/>
      <c r="AB18" s="177"/>
      <c r="AC18" s="178"/>
      <c r="AD18" s="177">
        <f>SUM(AD19:AH25)</f>
        <v>3723.14</v>
      </c>
      <c r="AE18" s="177"/>
      <c r="AF18" s="177"/>
      <c r="AG18" s="177"/>
      <c r="AH18" s="178"/>
    </row>
    <row r="19" spans="2:34" ht="9" customHeight="1">
      <c r="B19" s="115" t="s">
        <v>280</v>
      </c>
      <c r="C19" s="167" t="s">
        <v>314</v>
      </c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79"/>
      <c r="Y19" s="180">
        <v>3723.14</v>
      </c>
      <c r="Z19" s="180"/>
      <c r="AA19" s="180"/>
      <c r="AB19" s="180"/>
      <c r="AC19" s="181"/>
      <c r="AD19" s="170">
        <f>IF(Y19=0,"",Y19*$Y$15)</f>
        <v>3723.14</v>
      </c>
      <c r="AE19" s="170"/>
      <c r="AF19" s="170"/>
      <c r="AG19" s="170"/>
      <c r="AH19" s="171"/>
    </row>
    <row r="20" spans="2:34" ht="9" customHeight="1">
      <c r="B20" s="115" t="s">
        <v>281</v>
      </c>
      <c r="C20" s="167" t="s">
        <v>34</v>
      </c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8"/>
      <c r="W20" s="168"/>
      <c r="X20" s="169"/>
      <c r="Y20" s="170">
        <f>IF(V20="","",($V$20*1100))</f>
      </c>
      <c r="Z20" s="170"/>
      <c r="AA20" s="170"/>
      <c r="AB20" s="170"/>
      <c r="AC20" s="171"/>
      <c r="AD20" s="170">
        <f aca="true" t="shared" si="0" ref="AD20:AD25">IF(Y20="","",Y20*$Y$15)</f>
      </c>
      <c r="AE20" s="170"/>
      <c r="AF20" s="170"/>
      <c r="AG20" s="170"/>
      <c r="AH20" s="171"/>
    </row>
    <row r="21" spans="2:34" ht="9" customHeight="1">
      <c r="B21" s="115" t="s">
        <v>288</v>
      </c>
      <c r="C21" s="167" t="s">
        <v>33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8"/>
      <c r="W21" s="168"/>
      <c r="X21" s="169"/>
      <c r="Y21" s="170">
        <f>IF(V21="","",$Y$19*V21)</f>
      </c>
      <c r="Z21" s="170"/>
      <c r="AA21" s="170"/>
      <c r="AB21" s="170"/>
      <c r="AC21" s="171"/>
      <c r="AD21" s="170">
        <f t="shared" si="0"/>
      </c>
      <c r="AE21" s="170"/>
      <c r="AF21" s="170"/>
      <c r="AG21" s="170"/>
      <c r="AH21" s="171"/>
    </row>
    <row r="22" spans="2:34" ht="9" customHeight="1">
      <c r="B22" s="115" t="s">
        <v>289</v>
      </c>
      <c r="C22" s="167" t="s">
        <v>35</v>
      </c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8"/>
      <c r="W22" s="168"/>
      <c r="X22" s="169"/>
      <c r="Y22" s="170">
        <f>IF(V22="","",$Y$19*V22)</f>
      </c>
      <c r="Z22" s="170"/>
      <c r="AA22" s="170"/>
      <c r="AB22" s="170"/>
      <c r="AC22" s="171"/>
      <c r="AD22" s="170">
        <f t="shared" si="0"/>
      </c>
      <c r="AE22" s="170"/>
      <c r="AF22" s="170"/>
      <c r="AG22" s="170"/>
      <c r="AH22" s="171"/>
    </row>
    <row r="23" spans="2:34" ht="9" customHeight="1">
      <c r="B23" s="115" t="s">
        <v>290</v>
      </c>
      <c r="C23" s="167" t="s">
        <v>37</v>
      </c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8"/>
      <c r="W23" s="168"/>
      <c r="X23" s="169"/>
      <c r="Y23" s="170">
        <f>IF(V23="","",$Y$19*V23)</f>
      </c>
      <c r="Z23" s="170"/>
      <c r="AA23" s="170"/>
      <c r="AB23" s="170"/>
      <c r="AC23" s="171"/>
      <c r="AD23" s="170">
        <f t="shared" si="0"/>
      </c>
      <c r="AE23" s="170"/>
      <c r="AF23" s="170"/>
      <c r="AG23" s="170"/>
      <c r="AH23" s="171"/>
    </row>
    <row r="24" spans="2:34" ht="9" customHeight="1">
      <c r="B24" s="115" t="s">
        <v>291</v>
      </c>
      <c r="C24" s="167" t="s">
        <v>39</v>
      </c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8"/>
      <c r="W24" s="168"/>
      <c r="X24" s="169"/>
      <c r="Y24" s="170">
        <f>IF(V24="","",$Y$19*V24)</f>
      </c>
      <c r="Z24" s="170"/>
      <c r="AA24" s="170"/>
      <c r="AB24" s="170"/>
      <c r="AC24" s="171"/>
      <c r="AD24" s="170">
        <f t="shared" si="0"/>
      </c>
      <c r="AE24" s="170"/>
      <c r="AF24" s="170"/>
      <c r="AG24" s="170"/>
      <c r="AH24" s="171"/>
    </row>
    <row r="25" spans="2:34" ht="9" customHeight="1">
      <c r="B25" s="116" t="s">
        <v>292</v>
      </c>
      <c r="C25" s="182" t="s">
        <v>293</v>
      </c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3"/>
      <c r="W25" s="183"/>
      <c r="X25" s="184"/>
      <c r="Y25" s="185">
        <f>IF(V25="","",$Y$19*V25)</f>
      </c>
      <c r="Z25" s="185"/>
      <c r="AA25" s="185"/>
      <c r="AB25" s="185"/>
      <c r="AC25" s="186"/>
      <c r="AD25" s="185">
        <f t="shared" si="0"/>
      </c>
      <c r="AE25" s="185"/>
      <c r="AF25" s="185"/>
      <c r="AG25" s="185"/>
      <c r="AH25" s="186"/>
    </row>
    <row r="26" spans="2:34" ht="3" customHeight="1">
      <c r="B26" s="109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</row>
    <row r="27" spans="2:34" ht="9" customHeight="1">
      <c r="B27" s="117">
        <v>2</v>
      </c>
      <c r="C27" s="191" t="s">
        <v>44</v>
      </c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74">
        <f>IF(SUM(V28:X34)=0,"",SUM(V28:X34))</f>
      </c>
      <c r="W27" s="175"/>
      <c r="X27" s="176"/>
      <c r="Y27" s="177">
        <f>SUM(Y28:AC34)</f>
        <v>0</v>
      </c>
      <c r="Z27" s="177"/>
      <c r="AA27" s="177"/>
      <c r="AB27" s="177"/>
      <c r="AC27" s="178"/>
      <c r="AD27" s="177">
        <f>SUM(AD28:AH34)</f>
        <v>0</v>
      </c>
      <c r="AE27" s="177"/>
      <c r="AF27" s="177"/>
      <c r="AG27" s="177"/>
      <c r="AH27" s="178"/>
    </row>
    <row r="28" spans="2:34" ht="9" customHeight="1">
      <c r="B28" s="115" t="s">
        <v>282</v>
      </c>
      <c r="C28" s="167" t="s">
        <v>45</v>
      </c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87"/>
      <c r="W28" s="187"/>
      <c r="X28" s="188"/>
      <c r="Y28" s="170"/>
      <c r="Z28" s="170"/>
      <c r="AA28" s="170"/>
      <c r="AB28" s="170"/>
      <c r="AC28" s="171"/>
      <c r="AD28" s="170"/>
      <c r="AE28" s="170"/>
      <c r="AF28" s="170"/>
      <c r="AG28" s="170"/>
      <c r="AH28" s="171"/>
    </row>
    <row r="29" spans="2:34" ht="9" customHeight="1">
      <c r="B29" s="115" t="s">
        <v>316</v>
      </c>
      <c r="C29" s="167" t="s">
        <v>47</v>
      </c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87"/>
      <c r="W29" s="187"/>
      <c r="X29" s="188"/>
      <c r="Y29" s="170"/>
      <c r="Z29" s="170"/>
      <c r="AA29" s="170"/>
      <c r="AB29" s="170"/>
      <c r="AC29" s="171"/>
      <c r="AD29" s="170">
        <f aca="true" t="shared" si="1" ref="AD29:AD34">IF(Y29="","",Y29*$Y$15)</f>
      </c>
      <c r="AE29" s="170"/>
      <c r="AF29" s="170"/>
      <c r="AG29" s="170"/>
      <c r="AH29" s="171"/>
    </row>
    <row r="30" spans="2:34" ht="9" customHeight="1">
      <c r="B30" s="115" t="s">
        <v>283</v>
      </c>
      <c r="C30" s="167" t="s">
        <v>48</v>
      </c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87"/>
      <c r="W30" s="187"/>
      <c r="X30" s="188"/>
      <c r="Y30" s="170"/>
      <c r="Z30" s="170"/>
      <c r="AA30" s="170"/>
      <c r="AB30" s="170"/>
      <c r="AC30" s="171"/>
      <c r="AD30" s="170">
        <f t="shared" si="1"/>
      </c>
      <c r="AE30" s="170"/>
      <c r="AF30" s="170"/>
      <c r="AG30" s="170"/>
      <c r="AH30" s="171"/>
    </row>
    <row r="31" spans="2:34" ht="9" customHeight="1">
      <c r="B31" s="115" t="s">
        <v>284</v>
      </c>
      <c r="C31" s="167" t="s">
        <v>49</v>
      </c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87"/>
      <c r="W31" s="187"/>
      <c r="X31" s="188"/>
      <c r="Y31" s="170"/>
      <c r="Z31" s="170"/>
      <c r="AA31" s="170"/>
      <c r="AB31" s="170"/>
      <c r="AC31" s="171"/>
      <c r="AD31" s="170">
        <f t="shared" si="1"/>
      </c>
      <c r="AE31" s="170"/>
      <c r="AF31" s="170"/>
      <c r="AG31" s="170"/>
      <c r="AH31" s="171"/>
    </row>
    <row r="32" spans="2:34" ht="9" customHeight="1">
      <c r="B32" s="115" t="s">
        <v>285</v>
      </c>
      <c r="C32" s="167" t="s">
        <v>317</v>
      </c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87"/>
      <c r="W32" s="187"/>
      <c r="X32" s="188"/>
      <c r="Y32" s="170">
        <f>IF(V32="","",$Y$19*V32)</f>
      </c>
      <c r="Z32" s="170"/>
      <c r="AA32" s="170"/>
      <c r="AB32" s="170"/>
      <c r="AC32" s="171"/>
      <c r="AD32" s="170">
        <f t="shared" si="1"/>
      </c>
      <c r="AE32" s="170"/>
      <c r="AF32" s="170"/>
      <c r="AG32" s="170"/>
      <c r="AH32" s="171"/>
    </row>
    <row r="33" spans="2:34" ht="9" customHeight="1">
      <c r="B33" s="115" t="s">
        <v>286</v>
      </c>
      <c r="C33" s="167" t="s">
        <v>51</v>
      </c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87"/>
      <c r="W33" s="187"/>
      <c r="X33" s="188"/>
      <c r="Y33" s="170">
        <f>IF(V33="","",$Y$19*V33)</f>
      </c>
      <c r="Z33" s="170"/>
      <c r="AA33" s="170"/>
      <c r="AB33" s="170"/>
      <c r="AC33" s="171"/>
      <c r="AD33" s="170">
        <f t="shared" si="1"/>
      </c>
      <c r="AE33" s="170"/>
      <c r="AF33" s="170"/>
      <c r="AG33" s="170"/>
      <c r="AH33" s="171"/>
    </row>
    <row r="34" spans="2:34" ht="9" customHeight="1">
      <c r="B34" s="116" t="s">
        <v>287</v>
      </c>
      <c r="C34" s="182" t="s">
        <v>52</v>
      </c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95"/>
      <c r="W34" s="195"/>
      <c r="X34" s="196"/>
      <c r="Y34" s="185">
        <f>IF(V34="","",$Y$19*V34)</f>
      </c>
      <c r="Z34" s="185"/>
      <c r="AA34" s="185"/>
      <c r="AB34" s="185"/>
      <c r="AC34" s="186"/>
      <c r="AD34" s="185">
        <f t="shared" si="1"/>
      </c>
      <c r="AE34" s="185"/>
      <c r="AF34" s="185"/>
      <c r="AG34" s="185"/>
      <c r="AH34" s="186"/>
    </row>
    <row r="35" spans="2:34" ht="3" customHeight="1">
      <c r="B35" s="102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</row>
    <row r="36" spans="2:34" ht="9" customHeight="1">
      <c r="B36" s="119">
        <v>3</v>
      </c>
      <c r="C36" s="199" t="s">
        <v>318</v>
      </c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74">
        <f>IF(SUM(V37:X44)=0,"",SUM(V37:X44))</f>
        <v>0.35620000000000007</v>
      </c>
      <c r="W36" s="174"/>
      <c r="X36" s="200"/>
      <c r="Y36" s="177">
        <f>SUM(Y37:AC44)</f>
        <v>1326.1824679999997</v>
      </c>
      <c r="Z36" s="177"/>
      <c r="AA36" s="177"/>
      <c r="AB36" s="177"/>
      <c r="AC36" s="177"/>
      <c r="AD36" s="201">
        <f>SUM(AD37:AH44)</f>
        <v>1326.1824679999997</v>
      </c>
      <c r="AE36" s="177"/>
      <c r="AF36" s="177"/>
      <c r="AG36" s="177"/>
      <c r="AH36" s="178"/>
    </row>
    <row r="37" spans="2:34" ht="9" customHeight="1">
      <c r="B37" s="115" t="s">
        <v>302</v>
      </c>
      <c r="C37" s="167" t="s">
        <v>295</v>
      </c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87">
        <v>0.2</v>
      </c>
      <c r="W37" s="187"/>
      <c r="X37" s="188"/>
      <c r="Y37" s="170">
        <f aca="true" t="shared" si="2" ref="Y37:Y44">IF(V37="","",$Y$18*V37)</f>
        <v>744.628</v>
      </c>
      <c r="Z37" s="170"/>
      <c r="AA37" s="170"/>
      <c r="AB37" s="170"/>
      <c r="AC37" s="171"/>
      <c r="AD37" s="170">
        <f aca="true" t="shared" si="3" ref="AD37:AD44">IF(Y37="","",Y37*$Y$15)</f>
        <v>744.628</v>
      </c>
      <c r="AE37" s="170"/>
      <c r="AF37" s="170"/>
      <c r="AG37" s="170"/>
      <c r="AH37" s="171"/>
    </row>
    <row r="38" spans="2:34" ht="9" customHeight="1">
      <c r="B38" s="115" t="s">
        <v>303</v>
      </c>
      <c r="C38" s="167" t="s">
        <v>296</v>
      </c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87">
        <v>0.08</v>
      </c>
      <c r="W38" s="187"/>
      <c r="X38" s="188"/>
      <c r="Y38" s="170">
        <f t="shared" si="2"/>
        <v>297.8512</v>
      </c>
      <c r="Z38" s="170"/>
      <c r="AA38" s="170"/>
      <c r="AB38" s="170"/>
      <c r="AC38" s="171"/>
      <c r="AD38" s="170">
        <f t="shared" si="3"/>
        <v>297.8512</v>
      </c>
      <c r="AE38" s="170"/>
      <c r="AF38" s="170"/>
      <c r="AG38" s="170"/>
      <c r="AH38" s="171"/>
    </row>
    <row r="39" spans="2:34" ht="9" customHeight="1">
      <c r="B39" s="115" t="s">
        <v>304</v>
      </c>
      <c r="C39" s="167" t="s">
        <v>297</v>
      </c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87">
        <v>0.015</v>
      </c>
      <c r="W39" s="187"/>
      <c r="X39" s="188"/>
      <c r="Y39" s="170">
        <f t="shared" si="2"/>
        <v>55.8471</v>
      </c>
      <c r="Z39" s="170"/>
      <c r="AA39" s="170"/>
      <c r="AB39" s="170"/>
      <c r="AC39" s="171"/>
      <c r="AD39" s="170">
        <f t="shared" si="3"/>
        <v>55.8471</v>
      </c>
      <c r="AE39" s="170"/>
      <c r="AF39" s="170"/>
      <c r="AG39" s="170"/>
      <c r="AH39" s="171"/>
    </row>
    <row r="40" spans="2:34" ht="9" customHeight="1">
      <c r="B40" s="115" t="s">
        <v>305</v>
      </c>
      <c r="C40" s="167" t="s">
        <v>298</v>
      </c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87">
        <v>0.01</v>
      </c>
      <c r="W40" s="187"/>
      <c r="X40" s="188"/>
      <c r="Y40" s="170">
        <f t="shared" si="2"/>
        <v>37.2314</v>
      </c>
      <c r="Z40" s="170"/>
      <c r="AA40" s="170"/>
      <c r="AB40" s="170"/>
      <c r="AC40" s="171"/>
      <c r="AD40" s="170">
        <f t="shared" si="3"/>
        <v>37.2314</v>
      </c>
      <c r="AE40" s="170"/>
      <c r="AF40" s="170"/>
      <c r="AG40" s="170"/>
      <c r="AH40" s="171"/>
    </row>
    <row r="41" spans="2:34" ht="9" customHeight="1">
      <c r="B41" s="115" t="s">
        <v>306</v>
      </c>
      <c r="C41" s="167" t="s">
        <v>299</v>
      </c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87">
        <v>0.002</v>
      </c>
      <c r="W41" s="187"/>
      <c r="X41" s="188"/>
      <c r="Y41" s="170">
        <f t="shared" si="2"/>
        <v>7.44628</v>
      </c>
      <c r="Z41" s="170"/>
      <c r="AA41" s="170"/>
      <c r="AB41" s="170"/>
      <c r="AC41" s="171"/>
      <c r="AD41" s="170">
        <f t="shared" si="3"/>
        <v>7.44628</v>
      </c>
      <c r="AE41" s="170"/>
      <c r="AF41" s="170"/>
      <c r="AG41" s="170"/>
      <c r="AH41" s="171"/>
    </row>
    <row r="42" spans="2:34" ht="9" customHeight="1">
      <c r="B42" s="115" t="s">
        <v>307</v>
      </c>
      <c r="C42" s="167" t="s">
        <v>294</v>
      </c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87">
        <v>0.006</v>
      </c>
      <c r="W42" s="187"/>
      <c r="X42" s="188"/>
      <c r="Y42" s="170">
        <f t="shared" si="2"/>
        <v>22.33884</v>
      </c>
      <c r="Z42" s="170"/>
      <c r="AA42" s="170"/>
      <c r="AB42" s="170"/>
      <c r="AC42" s="171"/>
      <c r="AD42" s="170">
        <f t="shared" si="3"/>
        <v>22.33884</v>
      </c>
      <c r="AE42" s="170"/>
      <c r="AF42" s="170"/>
      <c r="AG42" s="170"/>
      <c r="AH42" s="171"/>
    </row>
    <row r="43" spans="2:34" ht="9" customHeight="1">
      <c r="B43" s="115" t="s">
        <v>308</v>
      </c>
      <c r="C43" s="167" t="s">
        <v>300</v>
      </c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87">
        <v>0.025</v>
      </c>
      <c r="W43" s="187"/>
      <c r="X43" s="188"/>
      <c r="Y43" s="170">
        <f t="shared" si="2"/>
        <v>93.0785</v>
      </c>
      <c r="Z43" s="170"/>
      <c r="AA43" s="170"/>
      <c r="AB43" s="170"/>
      <c r="AC43" s="171"/>
      <c r="AD43" s="170">
        <f t="shared" si="3"/>
        <v>93.0785</v>
      </c>
      <c r="AE43" s="170"/>
      <c r="AF43" s="170"/>
      <c r="AG43" s="170"/>
      <c r="AH43" s="171"/>
    </row>
    <row r="44" spans="2:34" ht="9" customHeight="1">
      <c r="B44" s="116" t="s">
        <v>309</v>
      </c>
      <c r="C44" s="182" t="s">
        <v>301</v>
      </c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205">
        <v>0.0182</v>
      </c>
      <c r="W44" s="205"/>
      <c r="X44" s="264"/>
      <c r="Y44" s="185">
        <f t="shared" si="2"/>
        <v>67.761148</v>
      </c>
      <c r="Z44" s="185"/>
      <c r="AA44" s="185"/>
      <c r="AB44" s="185"/>
      <c r="AC44" s="186"/>
      <c r="AD44" s="185">
        <f t="shared" si="3"/>
        <v>67.761148</v>
      </c>
      <c r="AE44" s="185"/>
      <c r="AF44" s="185"/>
      <c r="AG44" s="185"/>
      <c r="AH44" s="186"/>
    </row>
    <row r="45" spans="2:34" ht="3" customHeight="1">
      <c r="B45" s="109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</row>
    <row r="46" spans="2:34" ht="9" customHeight="1">
      <c r="B46" s="117">
        <v>4</v>
      </c>
      <c r="C46" s="191" t="s">
        <v>90</v>
      </c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74">
        <f>IF(SUM(V47:X56)=0,"",SUM(V47:X56))</f>
        <v>0.163022</v>
      </c>
      <c r="W46" s="175"/>
      <c r="X46" s="175"/>
      <c r="Y46" s="201">
        <f>SUM(Y47:AC56)</f>
        <v>606.95372908</v>
      </c>
      <c r="Z46" s="177"/>
      <c r="AA46" s="177"/>
      <c r="AB46" s="177"/>
      <c r="AC46" s="178"/>
      <c r="AD46" s="201">
        <f>SUM(AD47:AH56)</f>
        <v>606.95372908</v>
      </c>
      <c r="AE46" s="177"/>
      <c r="AF46" s="177"/>
      <c r="AG46" s="177"/>
      <c r="AH46" s="178"/>
    </row>
    <row r="47" spans="2:34" ht="9" customHeight="1">
      <c r="B47" s="115" t="s">
        <v>65</v>
      </c>
      <c r="C47" s="167" t="s">
        <v>81</v>
      </c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87">
        <v>0.0833</v>
      </c>
      <c r="W47" s="187"/>
      <c r="X47" s="187"/>
      <c r="Y47" s="202">
        <f aca="true" t="shared" si="4" ref="Y47:Y56">IF(V47="","",$Y$18*V47)</f>
        <v>310.137562</v>
      </c>
      <c r="Z47" s="170"/>
      <c r="AA47" s="170"/>
      <c r="AB47" s="170"/>
      <c r="AC47" s="171"/>
      <c r="AD47" s="202">
        <f aca="true" t="shared" si="5" ref="AD47:AD56">IF(Y47="","",Y47*$Y$15)</f>
        <v>310.137562</v>
      </c>
      <c r="AE47" s="170"/>
      <c r="AF47" s="170"/>
      <c r="AG47" s="170"/>
      <c r="AH47" s="171"/>
    </row>
    <row r="48" spans="2:34" ht="9" customHeight="1">
      <c r="B48" s="115" t="s">
        <v>79</v>
      </c>
      <c r="C48" s="167" t="s">
        <v>322</v>
      </c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87">
        <f>IF(V47="","",V47*$V$36)</f>
        <v>0.029671460000000007</v>
      </c>
      <c r="W48" s="187"/>
      <c r="X48" s="187"/>
      <c r="Y48" s="202">
        <f t="shared" si="4"/>
        <v>110.47099958440002</v>
      </c>
      <c r="Z48" s="170"/>
      <c r="AA48" s="170"/>
      <c r="AB48" s="170"/>
      <c r="AC48" s="171"/>
      <c r="AD48" s="202">
        <f t="shared" si="5"/>
        <v>110.47099958440002</v>
      </c>
      <c r="AE48" s="170"/>
      <c r="AF48" s="170"/>
      <c r="AG48" s="170"/>
      <c r="AH48" s="171"/>
    </row>
    <row r="49" spans="2:34" ht="9" customHeight="1">
      <c r="B49" s="115" t="s">
        <v>85</v>
      </c>
      <c r="C49" s="167" t="s">
        <v>321</v>
      </c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87">
        <v>0.0065</v>
      </c>
      <c r="W49" s="187"/>
      <c r="X49" s="187"/>
      <c r="Y49" s="202">
        <f t="shared" si="4"/>
        <v>24.200409999999998</v>
      </c>
      <c r="Z49" s="170"/>
      <c r="AA49" s="170"/>
      <c r="AB49" s="170"/>
      <c r="AC49" s="171"/>
      <c r="AD49" s="202">
        <f t="shared" si="5"/>
        <v>24.200409999999998</v>
      </c>
      <c r="AE49" s="170"/>
      <c r="AF49" s="170"/>
      <c r="AG49" s="170"/>
      <c r="AH49" s="171"/>
    </row>
    <row r="50" spans="2:34" ht="9" customHeight="1">
      <c r="B50" s="115" t="s">
        <v>89</v>
      </c>
      <c r="C50" s="167" t="s">
        <v>323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87">
        <f>IF(V49="","",V49*$V$36)</f>
        <v>0.0023153</v>
      </c>
      <c r="W50" s="187"/>
      <c r="X50" s="187"/>
      <c r="Y50" s="202">
        <f t="shared" si="4"/>
        <v>8.620186042</v>
      </c>
      <c r="Z50" s="170"/>
      <c r="AA50" s="170"/>
      <c r="AB50" s="170"/>
      <c r="AC50" s="171"/>
      <c r="AD50" s="202">
        <f t="shared" si="5"/>
        <v>8.620186042</v>
      </c>
      <c r="AE50" s="170"/>
      <c r="AF50" s="170"/>
      <c r="AG50" s="170"/>
      <c r="AH50" s="171"/>
    </row>
    <row r="51" spans="2:34" ht="9" customHeight="1">
      <c r="B51" s="115" t="s">
        <v>99</v>
      </c>
      <c r="C51" s="167" t="s">
        <v>91</v>
      </c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87">
        <v>0.0008</v>
      </c>
      <c r="W51" s="187"/>
      <c r="X51" s="187"/>
      <c r="Y51" s="202">
        <f t="shared" si="4"/>
        <v>2.978512</v>
      </c>
      <c r="Z51" s="170"/>
      <c r="AA51" s="170"/>
      <c r="AB51" s="170"/>
      <c r="AC51" s="171"/>
      <c r="AD51" s="202">
        <f t="shared" si="5"/>
        <v>2.978512</v>
      </c>
      <c r="AE51" s="170"/>
      <c r="AF51" s="170"/>
      <c r="AG51" s="170"/>
      <c r="AH51" s="171"/>
    </row>
    <row r="52" spans="2:34" ht="9" customHeight="1">
      <c r="B52" s="115" t="s">
        <v>113</v>
      </c>
      <c r="C52" s="167" t="s">
        <v>324</v>
      </c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87">
        <f>IF(V51="","",V51*$V$38)</f>
        <v>6.400000000000001E-05</v>
      </c>
      <c r="W52" s="187"/>
      <c r="X52" s="187"/>
      <c r="Y52" s="202">
        <f t="shared" si="4"/>
        <v>0.23828096000000004</v>
      </c>
      <c r="Z52" s="170"/>
      <c r="AA52" s="170"/>
      <c r="AB52" s="170"/>
      <c r="AC52" s="171"/>
      <c r="AD52" s="202">
        <f t="shared" si="5"/>
        <v>0.23828096000000004</v>
      </c>
      <c r="AE52" s="170"/>
      <c r="AF52" s="170"/>
      <c r="AG52" s="170"/>
      <c r="AH52" s="171"/>
    </row>
    <row r="53" spans="2:34" ht="9" customHeight="1">
      <c r="B53" s="115" t="s">
        <v>310</v>
      </c>
      <c r="C53" s="167" t="s">
        <v>325</v>
      </c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87">
        <v>0.04</v>
      </c>
      <c r="W53" s="187"/>
      <c r="X53" s="187"/>
      <c r="Y53" s="202">
        <f t="shared" si="4"/>
        <v>148.9256</v>
      </c>
      <c r="Z53" s="170"/>
      <c r="AA53" s="170"/>
      <c r="AB53" s="170"/>
      <c r="AC53" s="171"/>
      <c r="AD53" s="202">
        <f t="shared" si="5"/>
        <v>148.9256</v>
      </c>
      <c r="AE53" s="170"/>
      <c r="AF53" s="170"/>
      <c r="AG53" s="170"/>
      <c r="AH53" s="171"/>
    </row>
    <row r="54" spans="2:34" ht="9" customHeight="1">
      <c r="B54" s="115" t="s">
        <v>311</v>
      </c>
      <c r="C54" s="167" t="s">
        <v>94</v>
      </c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87">
        <v>0.0002</v>
      </c>
      <c r="W54" s="187"/>
      <c r="X54" s="187"/>
      <c r="Y54" s="202">
        <f t="shared" si="4"/>
        <v>0.744628</v>
      </c>
      <c r="Z54" s="170"/>
      <c r="AA54" s="170"/>
      <c r="AB54" s="170"/>
      <c r="AC54" s="171"/>
      <c r="AD54" s="202">
        <f t="shared" si="5"/>
        <v>0.744628</v>
      </c>
      <c r="AE54" s="170"/>
      <c r="AF54" s="170"/>
      <c r="AG54" s="170"/>
      <c r="AH54" s="171"/>
    </row>
    <row r="55" spans="2:34" ht="9" customHeight="1">
      <c r="B55" s="115" t="s">
        <v>319</v>
      </c>
      <c r="C55" s="167" t="s">
        <v>326</v>
      </c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87">
        <f>IF(V54="","",V54*$V$36)</f>
        <v>7.124000000000002E-05</v>
      </c>
      <c r="W55" s="187"/>
      <c r="X55" s="187"/>
      <c r="Y55" s="202">
        <f t="shared" si="4"/>
        <v>0.26523649360000007</v>
      </c>
      <c r="Z55" s="170"/>
      <c r="AA55" s="170"/>
      <c r="AB55" s="170"/>
      <c r="AC55" s="171"/>
      <c r="AD55" s="202">
        <f t="shared" si="5"/>
        <v>0.26523649360000007</v>
      </c>
      <c r="AE55" s="170"/>
      <c r="AF55" s="170"/>
      <c r="AG55" s="170"/>
      <c r="AH55" s="171"/>
    </row>
    <row r="56" spans="2:34" ht="9" customHeight="1">
      <c r="B56" s="116" t="s">
        <v>320</v>
      </c>
      <c r="C56" s="182" t="s">
        <v>327</v>
      </c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205">
        <v>0.0001</v>
      </c>
      <c r="W56" s="205"/>
      <c r="X56" s="205"/>
      <c r="Y56" s="206">
        <f t="shared" si="4"/>
        <v>0.372314</v>
      </c>
      <c r="Z56" s="185"/>
      <c r="AA56" s="185"/>
      <c r="AB56" s="185"/>
      <c r="AC56" s="186"/>
      <c r="AD56" s="206">
        <f t="shared" si="5"/>
        <v>0.372314</v>
      </c>
      <c r="AE56" s="185"/>
      <c r="AF56" s="185"/>
      <c r="AG56" s="185"/>
      <c r="AH56" s="186"/>
    </row>
    <row r="57" spans="2:34" ht="3" customHeight="1">
      <c r="B57" s="109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</row>
    <row r="58" spans="2:34" ht="9" customHeight="1">
      <c r="B58" s="117">
        <v>5</v>
      </c>
      <c r="C58" s="191" t="s">
        <v>315</v>
      </c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74">
        <f>IF(SUM(V59:X65)=0,"",SUM(V59:X65))</f>
        <v>0.15135192000000003</v>
      </c>
      <c r="W58" s="175"/>
      <c r="X58" s="176"/>
      <c r="Y58" s="177">
        <f>SUM(Y59:AC65)</f>
        <v>563.5043874288001</v>
      </c>
      <c r="Z58" s="177"/>
      <c r="AA58" s="177"/>
      <c r="AB58" s="177"/>
      <c r="AC58" s="178"/>
      <c r="AD58" s="177">
        <f>SUM(AD59:AH65)</f>
        <v>563.5043874288001</v>
      </c>
      <c r="AE58" s="177"/>
      <c r="AF58" s="177"/>
      <c r="AG58" s="177"/>
      <c r="AH58" s="178"/>
    </row>
    <row r="59" spans="2:34" ht="9" customHeight="1">
      <c r="B59" s="115" t="s">
        <v>312</v>
      </c>
      <c r="C59" s="167" t="s">
        <v>101</v>
      </c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87">
        <v>0.1111</v>
      </c>
      <c r="W59" s="187"/>
      <c r="X59" s="188"/>
      <c r="Y59" s="170">
        <f aca="true" t="shared" si="6" ref="Y59:Y65">IF(V59="","",$Y$18*V59)</f>
        <v>413.640854</v>
      </c>
      <c r="Z59" s="170"/>
      <c r="AA59" s="170"/>
      <c r="AB59" s="170"/>
      <c r="AC59" s="171"/>
      <c r="AD59" s="170">
        <f aca="true" t="shared" si="7" ref="AD59:AD65">IF(Y59="","",Y59*$Y$15)</f>
        <v>413.640854</v>
      </c>
      <c r="AE59" s="170"/>
      <c r="AF59" s="170"/>
      <c r="AG59" s="170"/>
      <c r="AH59" s="171"/>
    </row>
    <row r="60" spans="2:34" ht="9" customHeight="1">
      <c r="B60" s="115" t="s">
        <v>328</v>
      </c>
      <c r="C60" s="167" t="s">
        <v>102</v>
      </c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87">
        <v>0.0001</v>
      </c>
      <c r="W60" s="187"/>
      <c r="X60" s="188"/>
      <c r="Y60" s="170">
        <f t="shared" si="6"/>
        <v>0.372314</v>
      </c>
      <c r="Z60" s="170"/>
      <c r="AA60" s="170"/>
      <c r="AB60" s="170"/>
      <c r="AC60" s="171"/>
      <c r="AD60" s="170">
        <f t="shared" si="7"/>
        <v>0.372314</v>
      </c>
      <c r="AE60" s="170"/>
      <c r="AF60" s="170"/>
      <c r="AG60" s="170"/>
      <c r="AH60" s="171"/>
    </row>
    <row r="61" spans="2:34" ht="9" customHeight="1">
      <c r="B61" s="115" t="s">
        <v>329</v>
      </c>
      <c r="C61" s="167" t="s">
        <v>103</v>
      </c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87">
        <v>0.0001</v>
      </c>
      <c r="W61" s="187"/>
      <c r="X61" s="188"/>
      <c r="Y61" s="170">
        <f t="shared" si="6"/>
        <v>0.372314</v>
      </c>
      <c r="Z61" s="170"/>
      <c r="AA61" s="170"/>
      <c r="AB61" s="170"/>
      <c r="AC61" s="171"/>
      <c r="AD61" s="170">
        <f t="shared" si="7"/>
        <v>0.372314</v>
      </c>
      <c r="AE61" s="170"/>
      <c r="AF61" s="170"/>
      <c r="AG61" s="170"/>
      <c r="AH61" s="171"/>
    </row>
    <row r="62" spans="2:34" ht="9" customHeight="1">
      <c r="B62" s="115" t="s">
        <v>330</v>
      </c>
      <c r="C62" s="167" t="s">
        <v>104</v>
      </c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87">
        <v>0.0001</v>
      </c>
      <c r="W62" s="187"/>
      <c r="X62" s="188"/>
      <c r="Y62" s="170">
        <f t="shared" si="6"/>
        <v>0.372314</v>
      </c>
      <c r="Z62" s="170"/>
      <c r="AA62" s="170"/>
      <c r="AB62" s="170"/>
      <c r="AC62" s="171"/>
      <c r="AD62" s="170">
        <f t="shared" si="7"/>
        <v>0.372314</v>
      </c>
      <c r="AE62" s="170"/>
      <c r="AF62" s="170"/>
      <c r="AG62" s="170"/>
      <c r="AH62" s="171"/>
    </row>
    <row r="63" spans="2:34" ht="9" customHeight="1">
      <c r="B63" s="115" t="s">
        <v>331</v>
      </c>
      <c r="C63" s="167" t="s">
        <v>105</v>
      </c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87">
        <v>0.0002</v>
      </c>
      <c r="W63" s="187"/>
      <c r="X63" s="188"/>
      <c r="Y63" s="170">
        <f t="shared" si="6"/>
        <v>0.744628</v>
      </c>
      <c r="Z63" s="170"/>
      <c r="AA63" s="170"/>
      <c r="AB63" s="170"/>
      <c r="AC63" s="171"/>
      <c r="AD63" s="170">
        <f t="shared" si="7"/>
        <v>0.744628</v>
      </c>
      <c r="AE63" s="170"/>
      <c r="AF63" s="170"/>
      <c r="AG63" s="170"/>
      <c r="AH63" s="171"/>
    </row>
    <row r="64" spans="2:34" ht="9" customHeight="1">
      <c r="B64" s="115" t="s">
        <v>332</v>
      </c>
      <c r="C64" s="167" t="s">
        <v>293</v>
      </c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87"/>
      <c r="W64" s="187"/>
      <c r="X64" s="188"/>
      <c r="Y64" s="170">
        <f t="shared" si="6"/>
      </c>
      <c r="Z64" s="170"/>
      <c r="AA64" s="170"/>
      <c r="AB64" s="170"/>
      <c r="AC64" s="171"/>
      <c r="AD64" s="170">
        <f t="shared" si="7"/>
      </c>
      <c r="AE64" s="170"/>
      <c r="AF64" s="170"/>
      <c r="AG64" s="170"/>
      <c r="AH64" s="171"/>
    </row>
    <row r="65" spans="2:34" ht="9" customHeight="1">
      <c r="B65" s="116" t="s">
        <v>333</v>
      </c>
      <c r="C65" s="182" t="s">
        <v>334</v>
      </c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95">
        <f>IF(SUM(V59:X63)="","",SUM(V59:X63)*$V$36)</f>
        <v>0.03975192000000002</v>
      </c>
      <c r="W65" s="195"/>
      <c r="X65" s="196"/>
      <c r="Y65" s="185">
        <f t="shared" si="6"/>
        <v>148.00196342880005</v>
      </c>
      <c r="Z65" s="185"/>
      <c r="AA65" s="185"/>
      <c r="AB65" s="185"/>
      <c r="AC65" s="186"/>
      <c r="AD65" s="185">
        <f t="shared" si="7"/>
        <v>148.00196342880005</v>
      </c>
      <c r="AE65" s="185"/>
      <c r="AF65" s="185"/>
      <c r="AG65" s="185"/>
      <c r="AH65" s="186"/>
    </row>
    <row r="66" spans="2:34" ht="3" customHeight="1">
      <c r="B66" s="109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</row>
    <row r="67" spans="2:34" ht="9" customHeight="1">
      <c r="B67" s="117">
        <v>6</v>
      </c>
      <c r="C67" s="191" t="s">
        <v>338</v>
      </c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74">
        <f>IF(SUM(V71:X71)=0,"",SUM(V71:X71))</f>
      </c>
      <c r="W67" s="175"/>
      <c r="X67" s="176"/>
      <c r="Y67" s="177">
        <f>SUM(Y68:AC71)</f>
        <v>155</v>
      </c>
      <c r="Z67" s="177"/>
      <c r="AA67" s="177"/>
      <c r="AB67" s="177"/>
      <c r="AC67" s="178"/>
      <c r="AD67" s="177">
        <f>SUM(AD68:AH71)</f>
        <v>155</v>
      </c>
      <c r="AE67" s="177"/>
      <c r="AF67" s="177"/>
      <c r="AG67" s="177"/>
      <c r="AH67" s="178"/>
    </row>
    <row r="68" spans="2:34" ht="9" customHeight="1">
      <c r="B68" s="115" t="s">
        <v>313</v>
      </c>
      <c r="C68" s="167" t="s">
        <v>339</v>
      </c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87"/>
      <c r="W68" s="187"/>
      <c r="X68" s="188"/>
      <c r="Y68" s="180">
        <v>155</v>
      </c>
      <c r="Z68" s="180"/>
      <c r="AA68" s="180"/>
      <c r="AB68" s="180"/>
      <c r="AC68" s="181"/>
      <c r="AD68" s="170">
        <f>IF(Y68="","",Y68*$Y$15)</f>
        <v>155</v>
      </c>
      <c r="AE68" s="170"/>
      <c r="AF68" s="170"/>
      <c r="AG68" s="170"/>
      <c r="AH68" s="171"/>
    </row>
    <row r="69" spans="2:34" ht="9" customHeight="1">
      <c r="B69" s="115" t="s">
        <v>335</v>
      </c>
      <c r="C69" s="167" t="s">
        <v>340</v>
      </c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87"/>
      <c r="W69" s="187"/>
      <c r="X69" s="188"/>
      <c r="Y69" s="180">
        <f>IF(V69="","",$Y$18*V69)</f>
      </c>
      <c r="Z69" s="180"/>
      <c r="AA69" s="180"/>
      <c r="AB69" s="180"/>
      <c r="AC69" s="181"/>
      <c r="AD69" s="170">
        <f>IF(Y69="","",Y69*$Y$15)</f>
      </c>
      <c r="AE69" s="170"/>
      <c r="AF69" s="170"/>
      <c r="AG69" s="170"/>
      <c r="AH69" s="171"/>
    </row>
    <row r="70" spans="2:34" ht="9" customHeight="1">
      <c r="B70" s="115" t="s">
        <v>336</v>
      </c>
      <c r="C70" s="167" t="s">
        <v>341</v>
      </c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87"/>
      <c r="W70" s="187"/>
      <c r="X70" s="188"/>
      <c r="Y70" s="180">
        <f>IF(V70="","",$Y$18*V70)</f>
      </c>
      <c r="Z70" s="180"/>
      <c r="AA70" s="180"/>
      <c r="AB70" s="180"/>
      <c r="AC70" s="181"/>
      <c r="AD70" s="170">
        <f>IF(Y70="","",Y70*$Y$15)</f>
      </c>
      <c r="AE70" s="170"/>
      <c r="AF70" s="170"/>
      <c r="AG70" s="170"/>
      <c r="AH70" s="171"/>
    </row>
    <row r="71" spans="2:34" ht="9" customHeight="1">
      <c r="B71" s="116" t="s">
        <v>337</v>
      </c>
      <c r="C71" s="182" t="s">
        <v>40</v>
      </c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95"/>
      <c r="W71" s="195"/>
      <c r="X71" s="196"/>
      <c r="Y71" s="207">
        <f>IF(V71="","",$Y$36*V71)</f>
      </c>
      <c r="Z71" s="207"/>
      <c r="AA71" s="207"/>
      <c r="AB71" s="207"/>
      <c r="AC71" s="208"/>
      <c r="AD71" s="185">
        <f>IF(Y71="","",Y71*$Y$15)</f>
      </c>
      <c r="AE71" s="185"/>
      <c r="AF71" s="185"/>
      <c r="AG71" s="185"/>
      <c r="AH71" s="186"/>
    </row>
    <row r="72" spans="2:34" ht="3" customHeight="1">
      <c r="B72" s="109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</row>
    <row r="73" spans="2:34" ht="9" customHeight="1">
      <c r="B73" s="117">
        <v>7</v>
      </c>
      <c r="C73" s="191" t="s">
        <v>116</v>
      </c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74">
        <f>IF(SUM(V74:X80)=0,"",SUM(V74:X80))</f>
        <v>0.21650000000000003</v>
      </c>
      <c r="W73" s="175"/>
      <c r="X73" s="176"/>
      <c r="Y73" s="177">
        <f>SUM(Y74:AC80)</f>
        <v>1517.8635284685818</v>
      </c>
      <c r="Z73" s="177"/>
      <c r="AA73" s="177"/>
      <c r="AB73" s="177"/>
      <c r="AC73" s="178"/>
      <c r="AD73" s="177">
        <f>SUM(AD74:AH80)</f>
        <v>1517.8635284685818</v>
      </c>
      <c r="AE73" s="177"/>
      <c r="AF73" s="177"/>
      <c r="AG73" s="177"/>
      <c r="AH73" s="178"/>
    </row>
    <row r="74" spans="2:34" ht="9" customHeight="1">
      <c r="B74" s="115" t="s">
        <v>342</v>
      </c>
      <c r="C74" s="167" t="s">
        <v>367</v>
      </c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87">
        <v>0.05</v>
      </c>
      <c r="W74" s="187"/>
      <c r="X74" s="188"/>
      <c r="Y74" s="170">
        <f>IF(V74="","",$Y$91*V74)</f>
        <v>318.73902922544</v>
      </c>
      <c r="Z74" s="170"/>
      <c r="AA74" s="170"/>
      <c r="AB74" s="170"/>
      <c r="AC74" s="171"/>
      <c r="AD74" s="170">
        <f aca="true" t="shared" si="8" ref="AD74:AD80">IF(Y74="","",Y74*$Y$15)</f>
        <v>318.73902922544</v>
      </c>
      <c r="AE74" s="170"/>
      <c r="AF74" s="170"/>
      <c r="AG74" s="170"/>
      <c r="AH74" s="171"/>
    </row>
    <row r="75" spans="2:34" ht="9" customHeight="1">
      <c r="B75" s="115" t="s">
        <v>343</v>
      </c>
      <c r="C75" s="167" t="s">
        <v>118</v>
      </c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87">
        <v>0.1</v>
      </c>
      <c r="W75" s="187"/>
      <c r="X75" s="188"/>
      <c r="Y75" s="170">
        <f>IF(V75="","",($Y$91+$Y$74)*V75)</f>
        <v>669.351961373424</v>
      </c>
      <c r="Z75" s="170"/>
      <c r="AA75" s="170"/>
      <c r="AB75" s="170"/>
      <c r="AC75" s="171"/>
      <c r="AD75" s="170">
        <f t="shared" si="8"/>
        <v>669.351961373424</v>
      </c>
      <c r="AE75" s="170"/>
      <c r="AF75" s="170"/>
      <c r="AG75" s="170"/>
      <c r="AH75" s="171"/>
    </row>
    <row r="76" spans="2:34" ht="9" customHeight="1">
      <c r="B76" s="115" t="s">
        <v>344</v>
      </c>
      <c r="C76" s="167" t="s">
        <v>349</v>
      </c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87">
        <v>0.0065</v>
      </c>
      <c r="W76" s="187"/>
      <c r="X76" s="188"/>
      <c r="Y76" s="170">
        <f>IF(V76="","",(($Y$74+$Y$75+$Y$91/0.9135))*V76)</f>
        <v>51.7822781376416</v>
      </c>
      <c r="Z76" s="170"/>
      <c r="AA76" s="170"/>
      <c r="AB76" s="170"/>
      <c r="AC76" s="171"/>
      <c r="AD76" s="170">
        <f t="shared" si="8"/>
        <v>51.7822781376416</v>
      </c>
      <c r="AE76" s="170"/>
      <c r="AF76" s="170"/>
      <c r="AG76" s="170"/>
      <c r="AH76" s="171"/>
    </row>
    <row r="77" spans="2:34" ht="9" customHeight="1">
      <c r="B77" s="115" t="s">
        <v>345</v>
      </c>
      <c r="C77" s="167" t="s">
        <v>350</v>
      </c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87">
        <v>0.03</v>
      </c>
      <c r="W77" s="187"/>
      <c r="X77" s="188"/>
      <c r="Y77" s="170">
        <f>IF(V77="","",(($Y$74+$Y$75+$Y$91/0.9135))*V77)</f>
        <v>238.99512986603813</v>
      </c>
      <c r="Z77" s="170"/>
      <c r="AA77" s="170"/>
      <c r="AB77" s="170"/>
      <c r="AC77" s="171"/>
      <c r="AD77" s="170">
        <f t="shared" si="8"/>
        <v>238.99512986603813</v>
      </c>
      <c r="AE77" s="170"/>
      <c r="AF77" s="170"/>
      <c r="AG77" s="170"/>
      <c r="AH77" s="171"/>
    </row>
    <row r="78" spans="2:34" ht="9" customHeight="1">
      <c r="B78" s="115" t="s">
        <v>346</v>
      </c>
      <c r="C78" s="167" t="s">
        <v>354</v>
      </c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87"/>
      <c r="W78" s="187"/>
      <c r="X78" s="188"/>
      <c r="Y78" s="170">
        <f>IF(V78="","",(($Y$74+$Y$75+$Y$91/0.9135))*V78)</f>
      </c>
      <c r="Z78" s="170"/>
      <c r="AA78" s="170"/>
      <c r="AB78" s="170"/>
      <c r="AC78" s="171"/>
      <c r="AD78" s="170">
        <f t="shared" si="8"/>
      </c>
      <c r="AE78" s="170"/>
      <c r="AF78" s="170"/>
      <c r="AG78" s="170"/>
      <c r="AH78" s="171"/>
    </row>
    <row r="79" spans="2:34" ht="9" customHeight="1">
      <c r="B79" s="115" t="s">
        <v>347</v>
      </c>
      <c r="C79" s="167" t="s">
        <v>355</v>
      </c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209">
        <v>0.03</v>
      </c>
      <c r="W79" s="209"/>
      <c r="X79" s="210"/>
      <c r="Y79" s="170">
        <f>IF(V79="","",(($Y$74+$Y$75+$Y$91/0.9135))*V79)</f>
        <v>238.99512986603813</v>
      </c>
      <c r="Z79" s="170"/>
      <c r="AA79" s="170"/>
      <c r="AB79" s="170"/>
      <c r="AC79" s="171"/>
      <c r="AD79" s="170">
        <f t="shared" si="8"/>
        <v>238.99512986603813</v>
      </c>
      <c r="AE79" s="170"/>
      <c r="AF79" s="170"/>
      <c r="AG79" s="170"/>
      <c r="AH79" s="171"/>
    </row>
    <row r="80" spans="2:34" ht="9" customHeight="1">
      <c r="B80" s="116" t="s">
        <v>348</v>
      </c>
      <c r="C80" s="182" t="s">
        <v>133</v>
      </c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95"/>
      <c r="W80" s="195"/>
      <c r="X80" s="196"/>
      <c r="Y80" s="185">
        <f>IF(V80="","",(($Y$74+$Y$75+$Y$91/0.9135))*V80)</f>
      </c>
      <c r="Z80" s="185"/>
      <c r="AA80" s="185"/>
      <c r="AB80" s="185"/>
      <c r="AC80" s="186"/>
      <c r="AD80" s="185">
        <f t="shared" si="8"/>
      </c>
      <c r="AE80" s="185"/>
      <c r="AF80" s="185"/>
      <c r="AG80" s="185"/>
      <c r="AH80" s="186"/>
    </row>
    <row r="81" ht="3" customHeight="1">
      <c r="B81" s="102"/>
    </row>
    <row r="82" ht="3" customHeight="1">
      <c r="B82" s="102"/>
    </row>
    <row r="83" spans="2:34" ht="3" customHeight="1" thickBot="1">
      <c r="B83" s="102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4"/>
      <c r="W83" s="114"/>
      <c r="X83" s="114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</row>
    <row r="84" spans="2:39" ht="9" customHeight="1" thickBot="1">
      <c r="B84" s="227" t="s">
        <v>351</v>
      </c>
      <c r="C84" s="228"/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9"/>
      <c r="Y84" s="230" t="s">
        <v>278</v>
      </c>
      <c r="Z84" s="231"/>
      <c r="AA84" s="231"/>
      <c r="AB84" s="231"/>
      <c r="AC84" s="232"/>
      <c r="AD84" s="231" t="s">
        <v>279</v>
      </c>
      <c r="AE84" s="231"/>
      <c r="AF84" s="231"/>
      <c r="AG84" s="231"/>
      <c r="AH84" s="232"/>
      <c r="AM84" s="113"/>
    </row>
    <row r="85" spans="2:34" ht="9" customHeight="1">
      <c r="B85" s="122" t="s">
        <v>3</v>
      </c>
      <c r="C85" s="211" t="str">
        <f>CONCATENATE("Módulo 1"," - ",$C$18)</f>
        <v>Módulo 1 - Composição da Remuneração</v>
      </c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2"/>
      <c r="V85" s="213"/>
      <c r="W85" s="214"/>
      <c r="X85" s="215"/>
      <c r="Y85" s="216">
        <f>$Y$18</f>
        <v>3723.14</v>
      </c>
      <c r="Z85" s="217"/>
      <c r="AA85" s="217"/>
      <c r="AB85" s="217"/>
      <c r="AC85" s="218"/>
      <c r="AD85" s="216">
        <f aca="true" t="shared" si="9" ref="AD85:AD93">IF(Y85="","",Y85*$Y$15)</f>
        <v>3723.14</v>
      </c>
      <c r="AE85" s="217"/>
      <c r="AF85" s="217"/>
      <c r="AG85" s="217"/>
      <c r="AH85" s="218"/>
    </row>
    <row r="86" spans="2:34" ht="9" customHeight="1">
      <c r="B86" s="120" t="s">
        <v>6</v>
      </c>
      <c r="C86" s="219" t="str">
        <f>CONCATENATE("Módulo 2"," - ",$C$27)</f>
        <v>Módulo 2 - Benefícios Mensais e Diários</v>
      </c>
      <c r="D86" s="219"/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20"/>
      <c r="V86" s="221"/>
      <c r="W86" s="222"/>
      <c r="X86" s="223"/>
      <c r="Y86" s="224">
        <f>$Y$27</f>
        <v>0</v>
      </c>
      <c r="Z86" s="225"/>
      <c r="AA86" s="225"/>
      <c r="AB86" s="225"/>
      <c r="AC86" s="226"/>
      <c r="AD86" s="224">
        <f t="shared" si="9"/>
        <v>0</v>
      </c>
      <c r="AE86" s="225"/>
      <c r="AF86" s="225"/>
      <c r="AG86" s="225"/>
      <c r="AH86" s="226"/>
    </row>
    <row r="87" spans="2:34" ht="9" customHeight="1">
      <c r="B87" s="120" t="s">
        <v>9</v>
      </c>
      <c r="C87" s="219" t="str">
        <f>CONCATENATE("Módulo 3"," - ",$C$36)</f>
        <v>Módulo 3 - Encargos Previdênciários, Sociais e Trabalhistas Sobre a Remuneração</v>
      </c>
      <c r="D87" s="219"/>
      <c r="E87" s="219"/>
      <c r="F87" s="219"/>
      <c r="G87" s="219"/>
      <c r="H87" s="219"/>
      <c r="I87" s="219"/>
      <c r="J87" s="219"/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20"/>
      <c r="V87" s="221"/>
      <c r="W87" s="222"/>
      <c r="X87" s="223"/>
      <c r="Y87" s="224">
        <f>$Y$36</f>
        <v>1326.1824679999997</v>
      </c>
      <c r="Z87" s="225"/>
      <c r="AA87" s="225"/>
      <c r="AB87" s="225"/>
      <c r="AC87" s="226"/>
      <c r="AD87" s="224">
        <f t="shared" si="9"/>
        <v>1326.1824679999997</v>
      </c>
      <c r="AE87" s="225"/>
      <c r="AF87" s="225"/>
      <c r="AG87" s="225"/>
      <c r="AH87" s="226"/>
    </row>
    <row r="88" spans="2:34" ht="9" customHeight="1">
      <c r="B88" s="120" t="s">
        <v>11</v>
      </c>
      <c r="C88" s="219" t="str">
        <f>CONCATENATE("Módulo 4"," - ",$C$46)</f>
        <v>Módulo 4 - Provisão para Rescisão</v>
      </c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20"/>
      <c r="V88" s="221"/>
      <c r="W88" s="222"/>
      <c r="X88" s="223"/>
      <c r="Y88" s="224">
        <f>$Y$46</f>
        <v>606.95372908</v>
      </c>
      <c r="Z88" s="225"/>
      <c r="AA88" s="225"/>
      <c r="AB88" s="225"/>
      <c r="AC88" s="226"/>
      <c r="AD88" s="224">
        <f t="shared" si="9"/>
        <v>606.95372908</v>
      </c>
      <c r="AE88" s="225"/>
      <c r="AF88" s="225"/>
      <c r="AG88" s="225"/>
      <c r="AH88" s="226"/>
    </row>
    <row r="89" spans="2:34" ht="9" customHeight="1">
      <c r="B89" s="120" t="s">
        <v>36</v>
      </c>
      <c r="C89" s="219" t="str">
        <f>CONCATENATE("Módulo 5"," - ",$C$58)</f>
        <v>Módulo 5 - Custo de Reposição do Servidor Ausente</v>
      </c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20"/>
      <c r="V89" s="221"/>
      <c r="W89" s="222"/>
      <c r="X89" s="223"/>
      <c r="Y89" s="224">
        <f>$Y$58</f>
        <v>563.5043874288001</v>
      </c>
      <c r="Z89" s="225"/>
      <c r="AA89" s="225"/>
      <c r="AB89" s="225"/>
      <c r="AC89" s="226"/>
      <c r="AD89" s="224">
        <f t="shared" si="9"/>
        <v>563.5043874288001</v>
      </c>
      <c r="AE89" s="225"/>
      <c r="AF89" s="225"/>
      <c r="AG89" s="225"/>
      <c r="AH89" s="226"/>
    </row>
    <row r="90" spans="2:34" ht="9" customHeight="1">
      <c r="B90" s="120" t="s">
        <v>38</v>
      </c>
      <c r="C90" s="219" t="str">
        <f>CONCATENATE("Módulo 6"," - ",$C$67)</f>
        <v>Módulo 6 - Insumos Diversos (uniformes, materiais, equipamentos e outros)</v>
      </c>
      <c r="D90" s="219"/>
      <c r="E90" s="219"/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20"/>
      <c r="V90" s="233"/>
      <c r="W90" s="234"/>
      <c r="X90" s="235"/>
      <c r="Y90" s="224">
        <f>$Y$67</f>
        <v>155</v>
      </c>
      <c r="Z90" s="225"/>
      <c r="AA90" s="225"/>
      <c r="AB90" s="225"/>
      <c r="AC90" s="226"/>
      <c r="AD90" s="224">
        <f t="shared" si="9"/>
        <v>155</v>
      </c>
      <c r="AE90" s="225"/>
      <c r="AF90" s="225"/>
      <c r="AG90" s="225"/>
      <c r="AH90" s="226"/>
    </row>
    <row r="91" spans="2:34" ht="9" customHeight="1">
      <c r="B91" s="242" t="s">
        <v>352</v>
      </c>
      <c r="C91" s="243"/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4"/>
      <c r="Y91" s="245">
        <f>IF(SUM(Y85:AC90)=0,"",SUM(Y85:AC90))</f>
        <v>6374.7805845088</v>
      </c>
      <c r="Z91" s="246"/>
      <c r="AA91" s="246"/>
      <c r="AB91" s="246"/>
      <c r="AC91" s="247"/>
      <c r="AD91" s="245">
        <f t="shared" si="9"/>
        <v>6374.7805845088</v>
      </c>
      <c r="AE91" s="246"/>
      <c r="AF91" s="246"/>
      <c r="AG91" s="246"/>
      <c r="AH91" s="247"/>
    </row>
    <row r="92" spans="2:34" ht="9" customHeight="1" thickBot="1">
      <c r="B92" s="121" t="s">
        <v>27</v>
      </c>
      <c r="C92" s="248" t="str">
        <f>CONCATENATE("Módulo 7"," - ",$C$73)</f>
        <v>Módulo 7 - Custos Indiretos, Tributos e Lucro</v>
      </c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9"/>
      <c r="V92" s="250"/>
      <c r="W92" s="251"/>
      <c r="X92" s="252"/>
      <c r="Y92" s="253">
        <f>$Y$73</f>
        <v>1517.8635284685818</v>
      </c>
      <c r="Z92" s="254"/>
      <c r="AA92" s="254"/>
      <c r="AB92" s="254"/>
      <c r="AC92" s="255"/>
      <c r="AD92" s="253">
        <f t="shared" si="9"/>
        <v>1517.8635284685818</v>
      </c>
      <c r="AE92" s="254"/>
      <c r="AF92" s="254"/>
      <c r="AG92" s="254"/>
      <c r="AH92" s="255"/>
    </row>
    <row r="93" spans="2:34" ht="9" customHeight="1" thickBot="1">
      <c r="B93" s="236" t="s">
        <v>353</v>
      </c>
      <c r="C93" s="237"/>
      <c r="D93" s="237"/>
      <c r="E93" s="237"/>
      <c r="F93" s="237"/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  <c r="V93" s="237"/>
      <c r="W93" s="237"/>
      <c r="X93" s="238"/>
      <c r="Y93" s="239">
        <f>IF(SUM(Y91:AC92)=0,"",SUM(Y91:AC92))</f>
        <v>7892.644112977381</v>
      </c>
      <c r="Z93" s="240"/>
      <c r="AA93" s="240"/>
      <c r="AB93" s="240"/>
      <c r="AC93" s="241"/>
      <c r="AD93" s="239">
        <f t="shared" si="9"/>
        <v>7892.644112977381</v>
      </c>
      <c r="AE93" s="240"/>
      <c r="AF93" s="240"/>
      <c r="AG93" s="240"/>
      <c r="AH93" s="241"/>
    </row>
  </sheetData>
  <sheetProtection/>
  <mergeCells count="289">
    <mergeCell ref="B1:AH2"/>
    <mergeCell ref="B93:X93"/>
    <mergeCell ref="Y93:AC93"/>
    <mergeCell ref="AD93:AH93"/>
    <mergeCell ref="B91:X91"/>
    <mergeCell ref="Y91:AC91"/>
    <mergeCell ref="AD91:AH91"/>
    <mergeCell ref="C92:U92"/>
    <mergeCell ref="V92:X92"/>
    <mergeCell ref="Y92:AC92"/>
    <mergeCell ref="AD92:AH92"/>
    <mergeCell ref="C89:U89"/>
    <mergeCell ref="V89:X89"/>
    <mergeCell ref="Y89:AC89"/>
    <mergeCell ref="AD89:AH89"/>
    <mergeCell ref="C90:U90"/>
    <mergeCell ref="V90:X90"/>
    <mergeCell ref="Y90:AC90"/>
    <mergeCell ref="AD90:AH90"/>
    <mergeCell ref="C87:U87"/>
    <mergeCell ref="V87:X87"/>
    <mergeCell ref="Y87:AC87"/>
    <mergeCell ref="AD87:AH87"/>
    <mergeCell ref="C88:U88"/>
    <mergeCell ref="V88:X88"/>
    <mergeCell ref="Y88:AC88"/>
    <mergeCell ref="AD88:AH88"/>
    <mergeCell ref="C85:U85"/>
    <mergeCell ref="V85:X85"/>
    <mergeCell ref="Y85:AC85"/>
    <mergeCell ref="AD85:AH85"/>
    <mergeCell ref="C86:U86"/>
    <mergeCell ref="V86:X86"/>
    <mergeCell ref="Y86:AC86"/>
    <mergeCell ref="AD86:AH86"/>
    <mergeCell ref="C80:U80"/>
    <mergeCell ref="V80:X80"/>
    <mergeCell ref="Y80:AC80"/>
    <mergeCell ref="AD80:AH80"/>
    <mergeCell ref="B84:X84"/>
    <mergeCell ref="Y84:AC84"/>
    <mergeCell ref="AD84:AH84"/>
    <mergeCell ref="C78:U78"/>
    <mergeCell ref="V78:X78"/>
    <mergeCell ref="Y78:AC78"/>
    <mergeCell ref="AD78:AH78"/>
    <mergeCell ref="C79:U79"/>
    <mergeCell ref="V79:X79"/>
    <mergeCell ref="Y79:AC79"/>
    <mergeCell ref="AD79:AH79"/>
    <mergeCell ref="C76:U76"/>
    <mergeCell ref="V76:X76"/>
    <mergeCell ref="Y76:AC76"/>
    <mergeCell ref="AD76:AH76"/>
    <mergeCell ref="C77:U77"/>
    <mergeCell ref="V77:X77"/>
    <mergeCell ref="Y77:AC77"/>
    <mergeCell ref="AD77:AH77"/>
    <mergeCell ref="C74:U74"/>
    <mergeCell ref="V74:X74"/>
    <mergeCell ref="Y74:AC74"/>
    <mergeCell ref="AD74:AH74"/>
    <mergeCell ref="C75:U75"/>
    <mergeCell ref="V75:X75"/>
    <mergeCell ref="Y75:AC75"/>
    <mergeCell ref="AD75:AH75"/>
    <mergeCell ref="C71:U71"/>
    <mergeCell ref="V71:X71"/>
    <mergeCell ref="Y71:AC71"/>
    <mergeCell ref="AD71:AH71"/>
    <mergeCell ref="C73:U73"/>
    <mergeCell ref="V73:X73"/>
    <mergeCell ref="Y73:AC73"/>
    <mergeCell ref="AD73:AH73"/>
    <mergeCell ref="C69:U69"/>
    <mergeCell ref="V69:X69"/>
    <mergeCell ref="Y69:AC69"/>
    <mergeCell ref="AD69:AH69"/>
    <mergeCell ref="C70:U70"/>
    <mergeCell ref="V70:X70"/>
    <mergeCell ref="Y70:AC70"/>
    <mergeCell ref="AD70:AH70"/>
    <mergeCell ref="C67:U67"/>
    <mergeCell ref="V67:X67"/>
    <mergeCell ref="Y67:AC67"/>
    <mergeCell ref="AD67:AH67"/>
    <mergeCell ref="C68:U68"/>
    <mergeCell ref="V68:X68"/>
    <mergeCell ref="Y68:AC68"/>
    <mergeCell ref="AD68:AH68"/>
    <mergeCell ref="C64:U64"/>
    <mergeCell ref="V64:X64"/>
    <mergeCell ref="Y64:AC64"/>
    <mergeCell ref="AD64:AH64"/>
    <mergeCell ref="C65:U65"/>
    <mergeCell ref="V65:X65"/>
    <mergeCell ref="Y65:AC65"/>
    <mergeCell ref="AD65:AH65"/>
    <mergeCell ref="C62:U62"/>
    <mergeCell ref="V62:X62"/>
    <mergeCell ref="Y62:AC62"/>
    <mergeCell ref="AD62:AH62"/>
    <mergeCell ref="C63:U63"/>
    <mergeCell ref="V63:X63"/>
    <mergeCell ref="Y63:AC63"/>
    <mergeCell ref="AD63:AH63"/>
    <mergeCell ref="C60:U60"/>
    <mergeCell ref="V60:X60"/>
    <mergeCell ref="Y60:AC60"/>
    <mergeCell ref="AD60:AH60"/>
    <mergeCell ref="C61:U61"/>
    <mergeCell ref="V61:X61"/>
    <mergeCell ref="Y61:AC61"/>
    <mergeCell ref="AD61:AH61"/>
    <mergeCell ref="C58:U58"/>
    <mergeCell ref="V58:X58"/>
    <mergeCell ref="Y58:AC58"/>
    <mergeCell ref="AD58:AH58"/>
    <mergeCell ref="C59:U59"/>
    <mergeCell ref="V59:X59"/>
    <mergeCell ref="Y59:AC59"/>
    <mergeCell ref="AD59:AH59"/>
    <mergeCell ref="C55:U55"/>
    <mergeCell ref="V55:X55"/>
    <mergeCell ref="Y55:AC55"/>
    <mergeCell ref="AD55:AH55"/>
    <mergeCell ref="C56:U56"/>
    <mergeCell ref="V56:X56"/>
    <mergeCell ref="Y56:AC56"/>
    <mergeCell ref="AD56:AH56"/>
    <mergeCell ref="C53:U53"/>
    <mergeCell ref="V53:X53"/>
    <mergeCell ref="Y53:AC53"/>
    <mergeCell ref="AD53:AH53"/>
    <mergeCell ref="C54:U54"/>
    <mergeCell ref="V54:X54"/>
    <mergeCell ref="Y54:AC54"/>
    <mergeCell ref="AD54:AH54"/>
    <mergeCell ref="C51:U51"/>
    <mergeCell ref="V51:X51"/>
    <mergeCell ref="Y51:AC51"/>
    <mergeCell ref="AD51:AH51"/>
    <mergeCell ref="C52:U52"/>
    <mergeCell ref="V52:X52"/>
    <mergeCell ref="Y52:AC52"/>
    <mergeCell ref="AD52:AH52"/>
    <mergeCell ref="C49:U49"/>
    <mergeCell ref="V49:X49"/>
    <mergeCell ref="Y49:AC49"/>
    <mergeCell ref="AD49:AH49"/>
    <mergeCell ref="C50:U50"/>
    <mergeCell ref="V50:X50"/>
    <mergeCell ref="Y50:AC50"/>
    <mergeCell ref="AD50:AH50"/>
    <mergeCell ref="C47:U47"/>
    <mergeCell ref="V47:X47"/>
    <mergeCell ref="Y47:AC47"/>
    <mergeCell ref="AD47:AH47"/>
    <mergeCell ref="C48:U48"/>
    <mergeCell ref="V48:X48"/>
    <mergeCell ref="Y48:AC48"/>
    <mergeCell ref="AD48:AH48"/>
    <mergeCell ref="C44:U44"/>
    <mergeCell ref="V44:X44"/>
    <mergeCell ref="Y44:AC44"/>
    <mergeCell ref="AD44:AH44"/>
    <mergeCell ref="C46:U46"/>
    <mergeCell ref="V46:X46"/>
    <mergeCell ref="Y46:AC46"/>
    <mergeCell ref="AD46:AH46"/>
    <mergeCell ref="C42:U42"/>
    <mergeCell ref="V42:X42"/>
    <mergeCell ref="Y42:AC42"/>
    <mergeCell ref="AD42:AH42"/>
    <mergeCell ref="C43:U43"/>
    <mergeCell ref="V43:X43"/>
    <mergeCell ref="Y43:AC43"/>
    <mergeCell ref="AD43:AH43"/>
    <mergeCell ref="C40:U40"/>
    <mergeCell ref="V40:X40"/>
    <mergeCell ref="Y40:AC40"/>
    <mergeCell ref="AD40:AH40"/>
    <mergeCell ref="C41:U41"/>
    <mergeCell ref="V41:X41"/>
    <mergeCell ref="Y41:AC41"/>
    <mergeCell ref="AD41:AH41"/>
    <mergeCell ref="C38:U38"/>
    <mergeCell ref="V38:X38"/>
    <mergeCell ref="Y38:AC38"/>
    <mergeCell ref="AD38:AH38"/>
    <mergeCell ref="C39:U39"/>
    <mergeCell ref="V39:X39"/>
    <mergeCell ref="Y39:AC39"/>
    <mergeCell ref="AD39:AH39"/>
    <mergeCell ref="C36:U36"/>
    <mergeCell ref="V36:X36"/>
    <mergeCell ref="Y36:AC36"/>
    <mergeCell ref="AD36:AH36"/>
    <mergeCell ref="C37:U37"/>
    <mergeCell ref="V37:X37"/>
    <mergeCell ref="Y37:AC37"/>
    <mergeCell ref="AD37:AH37"/>
    <mergeCell ref="C33:U33"/>
    <mergeCell ref="V33:X33"/>
    <mergeCell ref="Y33:AC33"/>
    <mergeCell ref="AD33:AH33"/>
    <mergeCell ref="C34:U34"/>
    <mergeCell ref="V34:X34"/>
    <mergeCell ref="Y34:AC34"/>
    <mergeCell ref="AD34:AH34"/>
    <mergeCell ref="C31:U31"/>
    <mergeCell ref="V31:X31"/>
    <mergeCell ref="Y31:AC31"/>
    <mergeCell ref="AD31:AH31"/>
    <mergeCell ref="C32:U32"/>
    <mergeCell ref="V32:X32"/>
    <mergeCell ref="Y32:AC32"/>
    <mergeCell ref="AD32:AH32"/>
    <mergeCell ref="C29:U29"/>
    <mergeCell ref="V29:X29"/>
    <mergeCell ref="Y29:AC29"/>
    <mergeCell ref="AD29:AH29"/>
    <mergeCell ref="C30:U30"/>
    <mergeCell ref="V30:X30"/>
    <mergeCell ref="Y30:AC30"/>
    <mergeCell ref="AD30:AH30"/>
    <mergeCell ref="C27:U27"/>
    <mergeCell ref="V27:X27"/>
    <mergeCell ref="Y27:AC27"/>
    <mergeCell ref="AD27:AH27"/>
    <mergeCell ref="C28:U28"/>
    <mergeCell ref="V28:X28"/>
    <mergeCell ref="Y28:AC28"/>
    <mergeCell ref="AD28:AH28"/>
    <mergeCell ref="C24:U24"/>
    <mergeCell ref="V24:X24"/>
    <mergeCell ref="Y24:AC24"/>
    <mergeCell ref="AD24:AH24"/>
    <mergeCell ref="C25:U25"/>
    <mergeCell ref="V25:X25"/>
    <mergeCell ref="Y25:AC25"/>
    <mergeCell ref="AD25:AH25"/>
    <mergeCell ref="C22:U22"/>
    <mergeCell ref="V22:X22"/>
    <mergeCell ref="Y22:AC22"/>
    <mergeCell ref="AD22:AH22"/>
    <mergeCell ref="C23:U23"/>
    <mergeCell ref="V23:X23"/>
    <mergeCell ref="Y23:AC23"/>
    <mergeCell ref="AD23:AH23"/>
    <mergeCell ref="C20:U20"/>
    <mergeCell ref="V20:X20"/>
    <mergeCell ref="Y20:AC20"/>
    <mergeCell ref="AD20:AH20"/>
    <mergeCell ref="C21:U21"/>
    <mergeCell ref="V21:X21"/>
    <mergeCell ref="Y21:AC21"/>
    <mergeCell ref="AD21:AH21"/>
    <mergeCell ref="V18:X18"/>
    <mergeCell ref="Y18:AC18"/>
    <mergeCell ref="AD18:AH18"/>
    <mergeCell ref="C19:X19"/>
    <mergeCell ref="Y19:AC19"/>
    <mergeCell ref="AD19:AH19"/>
    <mergeCell ref="B12:M13"/>
    <mergeCell ref="N12:AH13"/>
    <mergeCell ref="B15:X15"/>
    <mergeCell ref="Y15:AH15"/>
    <mergeCell ref="Y17:AC17"/>
    <mergeCell ref="AD17:AH17"/>
    <mergeCell ref="B10:H10"/>
    <mergeCell ref="I10:AH10"/>
    <mergeCell ref="B11:T11"/>
    <mergeCell ref="U11:AH11"/>
    <mergeCell ref="B6:E6"/>
    <mergeCell ref="F6:I6"/>
    <mergeCell ref="K6:T6"/>
    <mergeCell ref="U6:X6"/>
    <mergeCell ref="Z6:AC6"/>
    <mergeCell ref="AD6:AF6"/>
    <mergeCell ref="B4:E4"/>
    <mergeCell ref="F4:I4"/>
    <mergeCell ref="K4:M4"/>
    <mergeCell ref="N4:Q4"/>
    <mergeCell ref="T4:W4"/>
    <mergeCell ref="X4:AH4"/>
    <mergeCell ref="B8:AH8"/>
    <mergeCell ref="B9:G9"/>
    <mergeCell ref="H9:AH9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M93"/>
  <sheetViews>
    <sheetView zoomScalePageLayoutView="0" workbookViewId="0" topLeftCell="A1">
      <selection activeCell="Y22" sqref="Y21:AC25"/>
    </sheetView>
  </sheetViews>
  <sheetFormatPr defaultColWidth="2.8515625" defaultRowHeight="9" customHeight="1"/>
  <cols>
    <col min="1" max="1" width="2.8515625" style="101" customWidth="1"/>
    <col min="2" max="2" width="3.140625" style="101" bestFit="1" customWidth="1"/>
    <col min="3" max="9" width="2.8515625" style="101" customWidth="1"/>
    <col min="10" max="10" width="3.00390625" style="101" customWidth="1"/>
    <col min="11" max="45" width="2.8515625" style="101" customWidth="1"/>
    <col min="46" max="16384" width="2.8515625" style="101" customWidth="1"/>
  </cols>
  <sheetData>
    <row r="1" spans="2:34" ht="9" customHeight="1">
      <c r="B1" s="131" t="s">
        <v>262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3"/>
    </row>
    <row r="2" spans="2:34" ht="9" customHeight="1">
      <c r="B2" s="13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6"/>
    </row>
    <row r="3" ht="9" customHeight="1">
      <c r="B3" s="102"/>
    </row>
    <row r="4" spans="2:34" ht="9" customHeight="1">
      <c r="B4" s="126" t="s">
        <v>271</v>
      </c>
      <c r="C4" s="126"/>
      <c r="D4" s="126"/>
      <c r="E4" s="126"/>
      <c r="F4" s="256" t="s">
        <v>371</v>
      </c>
      <c r="G4" s="256"/>
      <c r="H4" s="256"/>
      <c r="I4" s="256"/>
      <c r="K4" s="137" t="s">
        <v>359</v>
      </c>
      <c r="L4" s="138"/>
      <c r="M4" s="139"/>
      <c r="N4" s="256" t="s">
        <v>272</v>
      </c>
      <c r="O4" s="256"/>
      <c r="P4" s="256"/>
      <c r="Q4" s="256"/>
      <c r="T4" s="128" t="s">
        <v>265</v>
      </c>
      <c r="U4" s="128"/>
      <c r="V4" s="128"/>
      <c r="W4" s="128"/>
      <c r="X4" s="257" t="s">
        <v>372</v>
      </c>
      <c r="Y4" s="258"/>
      <c r="Z4" s="258"/>
      <c r="AA4" s="258"/>
      <c r="AB4" s="258"/>
      <c r="AC4" s="258"/>
      <c r="AD4" s="258"/>
      <c r="AE4" s="258"/>
      <c r="AF4" s="258"/>
      <c r="AG4" s="258"/>
      <c r="AH4" s="259"/>
    </row>
    <row r="5" spans="2:34" ht="3" customHeight="1">
      <c r="B5" s="103"/>
      <c r="C5" s="103"/>
      <c r="D5" s="103"/>
      <c r="E5" s="103"/>
      <c r="F5" s="104"/>
      <c r="G5" s="104"/>
      <c r="H5" s="104"/>
      <c r="I5" s="104"/>
      <c r="K5" s="103"/>
      <c r="L5" s="105"/>
      <c r="M5" s="105"/>
      <c r="N5" s="105"/>
      <c r="O5" s="106"/>
      <c r="P5" s="104"/>
      <c r="Q5" s="104"/>
      <c r="R5" s="104"/>
      <c r="T5" s="107"/>
      <c r="U5" s="107"/>
      <c r="V5" s="107"/>
      <c r="W5" s="107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</row>
    <row r="6" spans="2:32" ht="9" customHeight="1">
      <c r="B6" s="126" t="s">
        <v>263</v>
      </c>
      <c r="C6" s="126"/>
      <c r="D6" s="126"/>
      <c r="E6" s="126"/>
      <c r="F6" s="256" t="s">
        <v>371</v>
      </c>
      <c r="G6" s="256"/>
      <c r="H6" s="256"/>
      <c r="I6" s="256"/>
      <c r="K6" s="128" t="s">
        <v>267</v>
      </c>
      <c r="L6" s="128"/>
      <c r="M6" s="128"/>
      <c r="N6" s="128"/>
      <c r="O6" s="128"/>
      <c r="P6" s="128"/>
      <c r="Q6" s="128"/>
      <c r="R6" s="128"/>
      <c r="S6" s="128"/>
      <c r="T6" s="128"/>
      <c r="U6" s="260" t="s">
        <v>268</v>
      </c>
      <c r="V6" s="260"/>
      <c r="W6" s="260"/>
      <c r="X6" s="260"/>
      <c r="Z6" s="126" t="s">
        <v>269</v>
      </c>
      <c r="AA6" s="126"/>
      <c r="AB6" s="126"/>
      <c r="AC6" s="126"/>
      <c r="AD6" s="260" t="s">
        <v>374</v>
      </c>
      <c r="AE6" s="260"/>
      <c r="AF6" s="260"/>
    </row>
    <row r="8" spans="2:34" ht="9" customHeight="1">
      <c r="B8" s="143" t="s">
        <v>2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</row>
    <row r="9" spans="2:34" ht="9" customHeight="1">
      <c r="B9" s="152" t="s">
        <v>360</v>
      </c>
      <c r="C9" s="153"/>
      <c r="D9" s="153"/>
      <c r="E9" s="153"/>
      <c r="F9" s="153"/>
      <c r="G9" s="154"/>
      <c r="H9" s="155" t="s">
        <v>363</v>
      </c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7"/>
    </row>
    <row r="10" spans="2:34" ht="9" customHeight="1">
      <c r="B10" s="158" t="s">
        <v>276</v>
      </c>
      <c r="C10" s="159"/>
      <c r="D10" s="159"/>
      <c r="E10" s="159"/>
      <c r="F10" s="159"/>
      <c r="G10" s="159"/>
      <c r="H10" s="160"/>
      <c r="I10" s="161" t="s">
        <v>362</v>
      </c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3"/>
    </row>
    <row r="11" spans="2:34" ht="9" customHeight="1">
      <c r="B11" s="158" t="s">
        <v>273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164" t="s">
        <v>365</v>
      </c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6"/>
    </row>
    <row r="12" spans="2:34" ht="9" customHeight="1">
      <c r="B12" s="143" t="s">
        <v>275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4" t="s">
        <v>358</v>
      </c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</row>
    <row r="13" spans="2:34" ht="9" customHeight="1"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</row>
    <row r="14" ht="3" customHeight="1"/>
    <row r="15" spans="2:34" ht="9" customHeight="1">
      <c r="B15" s="145" t="s">
        <v>277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7"/>
      <c r="Y15" s="148">
        <v>2</v>
      </c>
      <c r="Z15" s="148"/>
      <c r="AA15" s="148"/>
      <c r="AB15" s="148"/>
      <c r="AC15" s="148"/>
      <c r="AD15" s="148"/>
      <c r="AE15" s="148"/>
      <c r="AF15" s="148"/>
      <c r="AG15" s="148"/>
      <c r="AH15" s="148"/>
    </row>
    <row r="16" ht="3" customHeight="1"/>
    <row r="17" spans="2:34" ht="9" customHeight="1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10"/>
      <c r="N17" s="110"/>
      <c r="O17" s="110"/>
      <c r="P17" s="110"/>
      <c r="Q17" s="110"/>
      <c r="R17" s="110"/>
      <c r="S17" s="110"/>
      <c r="T17" s="110"/>
      <c r="U17" s="110"/>
      <c r="V17" s="111"/>
      <c r="Y17" s="261" t="s">
        <v>278</v>
      </c>
      <c r="Z17" s="262"/>
      <c r="AA17" s="262"/>
      <c r="AB17" s="262"/>
      <c r="AC17" s="263"/>
      <c r="AD17" s="262" t="s">
        <v>279</v>
      </c>
      <c r="AE17" s="262"/>
      <c r="AF17" s="262"/>
      <c r="AG17" s="262"/>
      <c r="AH17" s="263"/>
    </row>
    <row r="18" spans="2:34" ht="9" customHeight="1">
      <c r="B18" s="117">
        <v>1</v>
      </c>
      <c r="C18" s="118" t="s">
        <v>30</v>
      </c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74">
        <f>IF(SUM(V19:X25)=0,"",SUM(V19:X25))</f>
        <v>0.4</v>
      </c>
      <c r="W18" s="175"/>
      <c r="X18" s="176"/>
      <c r="Y18" s="177">
        <f>SUM(Y19:AC25)</f>
        <v>5178.8</v>
      </c>
      <c r="Z18" s="177"/>
      <c r="AA18" s="177"/>
      <c r="AB18" s="177"/>
      <c r="AC18" s="178"/>
      <c r="AD18" s="177">
        <f>SUM(AD19:AH25)</f>
        <v>10357.6</v>
      </c>
      <c r="AE18" s="177"/>
      <c r="AF18" s="177"/>
      <c r="AG18" s="177"/>
      <c r="AH18" s="178"/>
    </row>
    <row r="19" spans="2:34" ht="9" customHeight="1">
      <c r="B19" s="115" t="s">
        <v>280</v>
      </c>
      <c r="C19" s="167" t="s">
        <v>314</v>
      </c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79"/>
      <c r="Y19" s="180">
        <v>4738.8</v>
      </c>
      <c r="Z19" s="180"/>
      <c r="AA19" s="180"/>
      <c r="AB19" s="180"/>
      <c r="AC19" s="181"/>
      <c r="AD19" s="170">
        <f>IF(Y19=0,"",Y19*$Y$15)</f>
        <v>9477.6</v>
      </c>
      <c r="AE19" s="170"/>
      <c r="AF19" s="170"/>
      <c r="AG19" s="170"/>
      <c r="AH19" s="171"/>
    </row>
    <row r="20" spans="2:34" ht="9" customHeight="1">
      <c r="B20" s="115" t="s">
        <v>281</v>
      </c>
      <c r="C20" s="167" t="s">
        <v>34</v>
      </c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8">
        <v>0.4</v>
      </c>
      <c r="W20" s="168"/>
      <c r="X20" s="169"/>
      <c r="Y20" s="170">
        <f>IF(V20="","",($V$20*1100))</f>
        <v>440</v>
      </c>
      <c r="Z20" s="170"/>
      <c r="AA20" s="170"/>
      <c r="AB20" s="170"/>
      <c r="AC20" s="171"/>
      <c r="AD20" s="170">
        <f aca="true" t="shared" si="0" ref="AD20:AD25">IF(Y20="","",Y20*$Y$15)</f>
        <v>880</v>
      </c>
      <c r="AE20" s="170"/>
      <c r="AF20" s="170"/>
      <c r="AG20" s="170"/>
      <c r="AH20" s="171"/>
    </row>
    <row r="21" spans="2:34" ht="9" customHeight="1">
      <c r="B21" s="115" t="s">
        <v>288</v>
      </c>
      <c r="C21" s="167" t="s">
        <v>33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8"/>
      <c r="W21" s="168"/>
      <c r="X21" s="169"/>
      <c r="Y21" s="170">
        <f>IF(W21="","",$Y$19*W21)</f>
      </c>
      <c r="Z21" s="170"/>
      <c r="AA21" s="170"/>
      <c r="AB21" s="170"/>
      <c r="AC21" s="171"/>
      <c r="AD21" s="170">
        <f t="shared" si="0"/>
      </c>
      <c r="AE21" s="170"/>
      <c r="AF21" s="170"/>
      <c r="AG21" s="170"/>
      <c r="AH21" s="171"/>
    </row>
    <row r="22" spans="2:34" ht="9" customHeight="1">
      <c r="B22" s="115" t="s">
        <v>289</v>
      </c>
      <c r="C22" s="167" t="s">
        <v>35</v>
      </c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8"/>
      <c r="W22" s="168"/>
      <c r="X22" s="169"/>
      <c r="Y22" s="170">
        <f>IF(W22="","",$Y$19*W22)</f>
      </c>
      <c r="Z22" s="170"/>
      <c r="AA22" s="170"/>
      <c r="AB22" s="170"/>
      <c r="AC22" s="171"/>
      <c r="AD22" s="170">
        <f t="shared" si="0"/>
      </c>
      <c r="AE22" s="170"/>
      <c r="AF22" s="170"/>
      <c r="AG22" s="170"/>
      <c r="AH22" s="171"/>
    </row>
    <row r="23" spans="2:34" ht="9" customHeight="1">
      <c r="B23" s="115" t="s">
        <v>290</v>
      </c>
      <c r="C23" s="167" t="s">
        <v>37</v>
      </c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8"/>
      <c r="W23" s="168"/>
      <c r="X23" s="169"/>
      <c r="Y23" s="170">
        <f>IF(W23="","",$Y$19*W23)</f>
      </c>
      <c r="Z23" s="170"/>
      <c r="AA23" s="170"/>
      <c r="AB23" s="170"/>
      <c r="AC23" s="171"/>
      <c r="AD23" s="170">
        <f t="shared" si="0"/>
      </c>
      <c r="AE23" s="170"/>
      <c r="AF23" s="170"/>
      <c r="AG23" s="170"/>
      <c r="AH23" s="171"/>
    </row>
    <row r="24" spans="2:34" ht="9" customHeight="1">
      <c r="B24" s="115" t="s">
        <v>291</v>
      </c>
      <c r="C24" s="167" t="s">
        <v>39</v>
      </c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8"/>
      <c r="W24" s="168"/>
      <c r="X24" s="169"/>
      <c r="Y24" s="170">
        <f>IF(W24="","",$Y$19*W24)</f>
      </c>
      <c r="Z24" s="170"/>
      <c r="AA24" s="170"/>
      <c r="AB24" s="170"/>
      <c r="AC24" s="171"/>
      <c r="AD24" s="170">
        <f t="shared" si="0"/>
      </c>
      <c r="AE24" s="170"/>
      <c r="AF24" s="170"/>
      <c r="AG24" s="170"/>
      <c r="AH24" s="171"/>
    </row>
    <row r="25" spans="2:34" ht="9" customHeight="1">
      <c r="B25" s="116" t="s">
        <v>292</v>
      </c>
      <c r="C25" s="182" t="s">
        <v>293</v>
      </c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3"/>
      <c r="W25" s="183"/>
      <c r="X25" s="184"/>
      <c r="Y25" s="185">
        <f>IF(W25="","",$Y$19*W25)</f>
      </c>
      <c r="Z25" s="185"/>
      <c r="AA25" s="185"/>
      <c r="AB25" s="185"/>
      <c r="AC25" s="186"/>
      <c r="AD25" s="185">
        <f t="shared" si="0"/>
      </c>
      <c r="AE25" s="185"/>
      <c r="AF25" s="185"/>
      <c r="AG25" s="185"/>
      <c r="AH25" s="186"/>
    </row>
    <row r="26" spans="2:34" ht="3" customHeight="1">
      <c r="B26" s="109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</row>
    <row r="27" spans="2:34" ht="9" customHeight="1">
      <c r="B27" s="117">
        <v>2</v>
      </c>
      <c r="C27" s="191" t="s">
        <v>44</v>
      </c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74">
        <f>IF(SUM(V28:X34)=0,"",SUM(V28:X34))</f>
      </c>
      <c r="W27" s="175"/>
      <c r="X27" s="176"/>
      <c r="Y27" s="177">
        <f>SUM(Y28:AC34)</f>
        <v>0</v>
      </c>
      <c r="Z27" s="177"/>
      <c r="AA27" s="177"/>
      <c r="AB27" s="177"/>
      <c r="AC27" s="178"/>
      <c r="AD27" s="177">
        <f>SUM(AD28:AH34)</f>
        <v>0</v>
      </c>
      <c r="AE27" s="177"/>
      <c r="AF27" s="177"/>
      <c r="AG27" s="177"/>
      <c r="AH27" s="178"/>
    </row>
    <row r="28" spans="2:34" ht="9" customHeight="1">
      <c r="B28" s="115" t="s">
        <v>282</v>
      </c>
      <c r="C28" s="167" t="s">
        <v>45</v>
      </c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87"/>
      <c r="W28" s="187"/>
      <c r="X28" s="188"/>
      <c r="Y28" s="170"/>
      <c r="Z28" s="170"/>
      <c r="AA28" s="170"/>
      <c r="AB28" s="170"/>
      <c r="AC28" s="171"/>
      <c r="AD28" s="170">
        <f aca="true" t="shared" si="1" ref="AD28:AD34">IF(Y28="","",Y28*$Y$15)</f>
      </c>
      <c r="AE28" s="170"/>
      <c r="AF28" s="170"/>
      <c r="AG28" s="170"/>
      <c r="AH28" s="171"/>
    </row>
    <row r="29" spans="2:34" ht="9" customHeight="1">
      <c r="B29" s="115" t="s">
        <v>316</v>
      </c>
      <c r="C29" s="167" t="s">
        <v>47</v>
      </c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87"/>
      <c r="W29" s="187"/>
      <c r="X29" s="188"/>
      <c r="Y29" s="170"/>
      <c r="Z29" s="170"/>
      <c r="AA29" s="170"/>
      <c r="AB29" s="170"/>
      <c r="AC29" s="171"/>
      <c r="AD29" s="170">
        <f t="shared" si="1"/>
      </c>
      <c r="AE29" s="170"/>
      <c r="AF29" s="170"/>
      <c r="AG29" s="170"/>
      <c r="AH29" s="171"/>
    </row>
    <row r="30" spans="2:34" ht="9" customHeight="1">
      <c r="B30" s="115" t="s">
        <v>283</v>
      </c>
      <c r="C30" s="167" t="s">
        <v>48</v>
      </c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87"/>
      <c r="W30" s="187"/>
      <c r="X30" s="188"/>
      <c r="Y30" s="170"/>
      <c r="Z30" s="170"/>
      <c r="AA30" s="170"/>
      <c r="AB30" s="170"/>
      <c r="AC30" s="171"/>
      <c r="AD30" s="170">
        <f t="shared" si="1"/>
      </c>
      <c r="AE30" s="170"/>
      <c r="AF30" s="170"/>
      <c r="AG30" s="170"/>
      <c r="AH30" s="171"/>
    </row>
    <row r="31" spans="2:34" ht="9" customHeight="1">
      <c r="B31" s="115" t="s">
        <v>284</v>
      </c>
      <c r="C31" s="167" t="s">
        <v>49</v>
      </c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87"/>
      <c r="W31" s="187"/>
      <c r="X31" s="188"/>
      <c r="Y31" s="170">
        <f>IF(V31="","",$Y$19*V31)</f>
      </c>
      <c r="Z31" s="170"/>
      <c r="AA31" s="170"/>
      <c r="AB31" s="170"/>
      <c r="AC31" s="171"/>
      <c r="AD31" s="170">
        <f t="shared" si="1"/>
      </c>
      <c r="AE31" s="170"/>
      <c r="AF31" s="170"/>
      <c r="AG31" s="170"/>
      <c r="AH31" s="171"/>
    </row>
    <row r="32" spans="2:34" ht="9" customHeight="1">
      <c r="B32" s="115" t="s">
        <v>285</v>
      </c>
      <c r="C32" s="167" t="s">
        <v>317</v>
      </c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87"/>
      <c r="W32" s="187"/>
      <c r="X32" s="188"/>
      <c r="Y32" s="170">
        <f>IF(V32="","",$Y$19*V32)</f>
      </c>
      <c r="Z32" s="170"/>
      <c r="AA32" s="170"/>
      <c r="AB32" s="170"/>
      <c r="AC32" s="171"/>
      <c r="AD32" s="170">
        <f t="shared" si="1"/>
      </c>
      <c r="AE32" s="170"/>
      <c r="AF32" s="170"/>
      <c r="AG32" s="170"/>
      <c r="AH32" s="171"/>
    </row>
    <row r="33" spans="2:34" ht="9" customHeight="1">
      <c r="B33" s="115" t="s">
        <v>286</v>
      </c>
      <c r="C33" s="167" t="s">
        <v>51</v>
      </c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87"/>
      <c r="W33" s="187"/>
      <c r="X33" s="188"/>
      <c r="Y33" s="170">
        <f>IF(V33="","",$Y$19*V33)</f>
      </c>
      <c r="Z33" s="170"/>
      <c r="AA33" s="170"/>
      <c r="AB33" s="170"/>
      <c r="AC33" s="171"/>
      <c r="AD33" s="170">
        <f t="shared" si="1"/>
      </c>
      <c r="AE33" s="170"/>
      <c r="AF33" s="170"/>
      <c r="AG33" s="170"/>
      <c r="AH33" s="171"/>
    </row>
    <row r="34" spans="2:34" ht="9" customHeight="1">
      <c r="B34" s="116" t="s">
        <v>287</v>
      </c>
      <c r="C34" s="182" t="s">
        <v>52</v>
      </c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95"/>
      <c r="W34" s="195"/>
      <c r="X34" s="196"/>
      <c r="Y34" s="185">
        <f>IF(V34="","",$Y$19*V34)</f>
      </c>
      <c r="Z34" s="185"/>
      <c r="AA34" s="185"/>
      <c r="AB34" s="185"/>
      <c r="AC34" s="186"/>
      <c r="AD34" s="185">
        <f t="shared" si="1"/>
      </c>
      <c r="AE34" s="185"/>
      <c r="AF34" s="185"/>
      <c r="AG34" s="185"/>
      <c r="AH34" s="186"/>
    </row>
    <row r="35" spans="2:34" ht="3" customHeight="1">
      <c r="B35" s="102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</row>
    <row r="36" spans="2:34" ht="9" customHeight="1">
      <c r="B36" s="119">
        <v>3</v>
      </c>
      <c r="C36" s="199" t="s">
        <v>318</v>
      </c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74">
        <f>IF(SUM(V37:X44)=0,"",SUM(V37:X44))</f>
        <v>0.35620000000000007</v>
      </c>
      <c r="W36" s="174"/>
      <c r="X36" s="200"/>
      <c r="Y36" s="177">
        <f>SUM(Y37:AC44)</f>
        <v>1844.68856</v>
      </c>
      <c r="Z36" s="177"/>
      <c r="AA36" s="177"/>
      <c r="AB36" s="177"/>
      <c r="AC36" s="177"/>
      <c r="AD36" s="201">
        <f>SUM(AD37:AH44)</f>
        <v>3689.37712</v>
      </c>
      <c r="AE36" s="177"/>
      <c r="AF36" s="177"/>
      <c r="AG36" s="177"/>
      <c r="AH36" s="178"/>
    </row>
    <row r="37" spans="2:34" ht="9" customHeight="1">
      <c r="B37" s="115" t="s">
        <v>302</v>
      </c>
      <c r="C37" s="167" t="s">
        <v>295</v>
      </c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87">
        <v>0.2</v>
      </c>
      <c r="W37" s="187"/>
      <c r="X37" s="188"/>
      <c r="Y37" s="170">
        <f aca="true" t="shared" si="2" ref="Y37:Y44">IF(V37="","",$Y$18*V37)</f>
        <v>1035.76</v>
      </c>
      <c r="Z37" s="170"/>
      <c r="AA37" s="170"/>
      <c r="AB37" s="170"/>
      <c r="AC37" s="171"/>
      <c r="AD37" s="170">
        <f aca="true" t="shared" si="3" ref="AD37:AD44">IF(Y37="","",Y37*$Y$15)</f>
        <v>2071.52</v>
      </c>
      <c r="AE37" s="170"/>
      <c r="AF37" s="170"/>
      <c r="AG37" s="170"/>
      <c r="AH37" s="171"/>
    </row>
    <row r="38" spans="2:34" ht="9" customHeight="1">
      <c r="B38" s="115" t="s">
        <v>303</v>
      </c>
      <c r="C38" s="167" t="s">
        <v>296</v>
      </c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87">
        <v>0.08</v>
      </c>
      <c r="W38" s="187"/>
      <c r="X38" s="188"/>
      <c r="Y38" s="170">
        <f t="shared" si="2"/>
        <v>414.30400000000003</v>
      </c>
      <c r="Z38" s="170"/>
      <c r="AA38" s="170"/>
      <c r="AB38" s="170"/>
      <c r="AC38" s="171"/>
      <c r="AD38" s="170">
        <f t="shared" si="3"/>
        <v>828.6080000000001</v>
      </c>
      <c r="AE38" s="170"/>
      <c r="AF38" s="170"/>
      <c r="AG38" s="170"/>
      <c r="AH38" s="171"/>
    </row>
    <row r="39" spans="2:34" ht="9" customHeight="1">
      <c r="B39" s="115" t="s">
        <v>304</v>
      </c>
      <c r="C39" s="167" t="s">
        <v>297</v>
      </c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87">
        <v>0.015</v>
      </c>
      <c r="W39" s="187"/>
      <c r="X39" s="188"/>
      <c r="Y39" s="170">
        <f t="shared" si="2"/>
        <v>77.682</v>
      </c>
      <c r="Z39" s="170"/>
      <c r="AA39" s="170"/>
      <c r="AB39" s="170"/>
      <c r="AC39" s="171"/>
      <c r="AD39" s="170">
        <f t="shared" si="3"/>
        <v>155.364</v>
      </c>
      <c r="AE39" s="170"/>
      <c r="AF39" s="170"/>
      <c r="AG39" s="170"/>
      <c r="AH39" s="171"/>
    </row>
    <row r="40" spans="2:34" ht="9" customHeight="1">
      <c r="B40" s="115" t="s">
        <v>305</v>
      </c>
      <c r="C40" s="167" t="s">
        <v>298</v>
      </c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87">
        <v>0.01</v>
      </c>
      <c r="W40" s="187"/>
      <c r="X40" s="188"/>
      <c r="Y40" s="170">
        <f t="shared" si="2"/>
        <v>51.788000000000004</v>
      </c>
      <c r="Z40" s="170"/>
      <c r="AA40" s="170"/>
      <c r="AB40" s="170"/>
      <c r="AC40" s="171"/>
      <c r="AD40" s="170">
        <f t="shared" si="3"/>
        <v>103.57600000000001</v>
      </c>
      <c r="AE40" s="170"/>
      <c r="AF40" s="170"/>
      <c r="AG40" s="170"/>
      <c r="AH40" s="171"/>
    </row>
    <row r="41" spans="2:34" ht="9" customHeight="1">
      <c r="B41" s="115" t="s">
        <v>306</v>
      </c>
      <c r="C41" s="167" t="s">
        <v>299</v>
      </c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87">
        <v>0.002</v>
      </c>
      <c r="W41" s="187"/>
      <c r="X41" s="188"/>
      <c r="Y41" s="170">
        <f t="shared" si="2"/>
        <v>10.3576</v>
      </c>
      <c r="Z41" s="170"/>
      <c r="AA41" s="170"/>
      <c r="AB41" s="170"/>
      <c r="AC41" s="171"/>
      <c r="AD41" s="170">
        <f t="shared" si="3"/>
        <v>20.7152</v>
      </c>
      <c r="AE41" s="170"/>
      <c r="AF41" s="170"/>
      <c r="AG41" s="170"/>
      <c r="AH41" s="171"/>
    </row>
    <row r="42" spans="2:34" ht="9" customHeight="1">
      <c r="B42" s="115" t="s">
        <v>307</v>
      </c>
      <c r="C42" s="167" t="s">
        <v>294</v>
      </c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87">
        <v>0.006</v>
      </c>
      <c r="W42" s="187"/>
      <c r="X42" s="188"/>
      <c r="Y42" s="170">
        <f t="shared" si="2"/>
        <v>31.0728</v>
      </c>
      <c r="Z42" s="170"/>
      <c r="AA42" s="170"/>
      <c r="AB42" s="170"/>
      <c r="AC42" s="171"/>
      <c r="AD42" s="170">
        <f t="shared" si="3"/>
        <v>62.1456</v>
      </c>
      <c r="AE42" s="170"/>
      <c r="AF42" s="170"/>
      <c r="AG42" s="170"/>
      <c r="AH42" s="171"/>
    </row>
    <row r="43" spans="2:34" ht="9" customHeight="1">
      <c r="B43" s="115" t="s">
        <v>308</v>
      </c>
      <c r="C43" s="167" t="s">
        <v>300</v>
      </c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87">
        <v>0.025</v>
      </c>
      <c r="W43" s="187"/>
      <c r="X43" s="188"/>
      <c r="Y43" s="170">
        <f t="shared" si="2"/>
        <v>129.47</v>
      </c>
      <c r="Z43" s="170"/>
      <c r="AA43" s="170"/>
      <c r="AB43" s="170"/>
      <c r="AC43" s="171"/>
      <c r="AD43" s="170">
        <f t="shared" si="3"/>
        <v>258.94</v>
      </c>
      <c r="AE43" s="170"/>
      <c r="AF43" s="170"/>
      <c r="AG43" s="170"/>
      <c r="AH43" s="171"/>
    </row>
    <row r="44" spans="2:34" ht="9" customHeight="1">
      <c r="B44" s="116" t="s">
        <v>309</v>
      </c>
      <c r="C44" s="182" t="s">
        <v>301</v>
      </c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205">
        <v>0.0182</v>
      </c>
      <c r="W44" s="205"/>
      <c r="X44" s="264"/>
      <c r="Y44" s="185">
        <f t="shared" si="2"/>
        <v>94.25416000000001</v>
      </c>
      <c r="Z44" s="185"/>
      <c r="AA44" s="185"/>
      <c r="AB44" s="185"/>
      <c r="AC44" s="186"/>
      <c r="AD44" s="185">
        <f t="shared" si="3"/>
        <v>188.50832000000003</v>
      </c>
      <c r="AE44" s="185"/>
      <c r="AF44" s="185"/>
      <c r="AG44" s="185"/>
      <c r="AH44" s="186"/>
    </row>
    <row r="45" spans="2:34" ht="3" customHeight="1">
      <c r="B45" s="109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</row>
    <row r="46" spans="2:34" ht="9" customHeight="1">
      <c r="B46" s="117">
        <v>4</v>
      </c>
      <c r="C46" s="191" t="s">
        <v>90</v>
      </c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74">
        <f>IF(SUM(V47:X56)=0,"",SUM(V47:X56))</f>
        <v>0.163022</v>
      </c>
      <c r="W46" s="175"/>
      <c r="X46" s="175"/>
      <c r="Y46" s="201">
        <f>SUM(Y47:AC56)</f>
        <v>844.2583336000001</v>
      </c>
      <c r="Z46" s="177"/>
      <c r="AA46" s="177"/>
      <c r="AB46" s="177"/>
      <c r="AC46" s="178"/>
      <c r="AD46" s="201">
        <f>SUM(AD47:AH56)</f>
        <v>1688.5166672000003</v>
      </c>
      <c r="AE46" s="177"/>
      <c r="AF46" s="177"/>
      <c r="AG46" s="177"/>
      <c r="AH46" s="178"/>
    </row>
    <row r="47" spans="2:34" ht="9" customHeight="1">
      <c r="B47" s="115" t="s">
        <v>65</v>
      </c>
      <c r="C47" s="167" t="s">
        <v>81</v>
      </c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87">
        <v>0.0833</v>
      </c>
      <c r="W47" s="187"/>
      <c r="X47" s="187"/>
      <c r="Y47" s="202">
        <f aca="true" t="shared" si="4" ref="Y47:Y56">IF(V47="","",$Y$18*V47)</f>
        <v>431.39404</v>
      </c>
      <c r="Z47" s="170"/>
      <c r="AA47" s="170"/>
      <c r="AB47" s="170"/>
      <c r="AC47" s="171"/>
      <c r="AD47" s="202">
        <f aca="true" t="shared" si="5" ref="AD47:AD56">IF(Y47="","",Y47*$Y$15)</f>
        <v>862.78808</v>
      </c>
      <c r="AE47" s="170"/>
      <c r="AF47" s="170"/>
      <c r="AG47" s="170"/>
      <c r="AH47" s="171"/>
    </row>
    <row r="48" spans="2:34" ht="9" customHeight="1">
      <c r="B48" s="115" t="s">
        <v>79</v>
      </c>
      <c r="C48" s="167" t="s">
        <v>322</v>
      </c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87">
        <f>IF(V47="","",V47*$V$36)</f>
        <v>0.029671460000000007</v>
      </c>
      <c r="W48" s="187"/>
      <c r="X48" s="187"/>
      <c r="Y48" s="202">
        <f t="shared" si="4"/>
        <v>153.66255704800005</v>
      </c>
      <c r="Z48" s="170"/>
      <c r="AA48" s="170"/>
      <c r="AB48" s="170"/>
      <c r="AC48" s="171"/>
      <c r="AD48" s="202">
        <f t="shared" si="5"/>
        <v>307.3251140960001</v>
      </c>
      <c r="AE48" s="170"/>
      <c r="AF48" s="170"/>
      <c r="AG48" s="170"/>
      <c r="AH48" s="171"/>
    </row>
    <row r="49" spans="2:34" ht="9" customHeight="1">
      <c r="B49" s="115" t="s">
        <v>85</v>
      </c>
      <c r="C49" s="167" t="s">
        <v>321</v>
      </c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87">
        <v>0.0065</v>
      </c>
      <c r="W49" s="187"/>
      <c r="X49" s="187"/>
      <c r="Y49" s="202">
        <f t="shared" si="4"/>
        <v>33.6622</v>
      </c>
      <c r="Z49" s="170"/>
      <c r="AA49" s="170"/>
      <c r="AB49" s="170"/>
      <c r="AC49" s="171"/>
      <c r="AD49" s="202">
        <f t="shared" si="5"/>
        <v>67.3244</v>
      </c>
      <c r="AE49" s="170"/>
      <c r="AF49" s="170"/>
      <c r="AG49" s="170"/>
      <c r="AH49" s="171"/>
    </row>
    <row r="50" spans="2:34" ht="9" customHeight="1">
      <c r="B50" s="115" t="s">
        <v>89</v>
      </c>
      <c r="C50" s="167" t="s">
        <v>323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87">
        <f>IF(V49="","",V49*$V$36)</f>
        <v>0.0023153</v>
      </c>
      <c r="W50" s="187"/>
      <c r="X50" s="187"/>
      <c r="Y50" s="202">
        <f t="shared" si="4"/>
        <v>11.990475640000001</v>
      </c>
      <c r="Z50" s="170"/>
      <c r="AA50" s="170"/>
      <c r="AB50" s="170"/>
      <c r="AC50" s="171"/>
      <c r="AD50" s="202">
        <f t="shared" si="5"/>
        <v>23.980951280000003</v>
      </c>
      <c r="AE50" s="170"/>
      <c r="AF50" s="170"/>
      <c r="AG50" s="170"/>
      <c r="AH50" s="171"/>
    </row>
    <row r="51" spans="2:34" ht="9" customHeight="1">
      <c r="B51" s="115" t="s">
        <v>99</v>
      </c>
      <c r="C51" s="167" t="s">
        <v>91</v>
      </c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87">
        <v>0.0008</v>
      </c>
      <c r="W51" s="187"/>
      <c r="X51" s="187"/>
      <c r="Y51" s="202">
        <f t="shared" si="4"/>
        <v>4.14304</v>
      </c>
      <c r="Z51" s="170"/>
      <c r="AA51" s="170"/>
      <c r="AB51" s="170"/>
      <c r="AC51" s="171"/>
      <c r="AD51" s="202">
        <f t="shared" si="5"/>
        <v>8.28608</v>
      </c>
      <c r="AE51" s="170"/>
      <c r="AF51" s="170"/>
      <c r="AG51" s="170"/>
      <c r="AH51" s="171"/>
    </row>
    <row r="52" spans="2:34" ht="9" customHeight="1">
      <c r="B52" s="115" t="s">
        <v>113</v>
      </c>
      <c r="C52" s="167" t="s">
        <v>324</v>
      </c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87">
        <f>IF(V51="","",V51*$V$38)</f>
        <v>6.400000000000001E-05</v>
      </c>
      <c r="W52" s="187"/>
      <c r="X52" s="187"/>
      <c r="Y52" s="202">
        <f t="shared" si="4"/>
        <v>0.33144320000000005</v>
      </c>
      <c r="Z52" s="170"/>
      <c r="AA52" s="170"/>
      <c r="AB52" s="170"/>
      <c r="AC52" s="171"/>
      <c r="AD52" s="202">
        <f t="shared" si="5"/>
        <v>0.6628864000000001</v>
      </c>
      <c r="AE52" s="170"/>
      <c r="AF52" s="170"/>
      <c r="AG52" s="170"/>
      <c r="AH52" s="171"/>
    </row>
    <row r="53" spans="2:34" ht="9" customHeight="1">
      <c r="B53" s="115" t="s">
        <v>310</v>
      </c>
      <c r="C53" s="167" t="s">
        <v>325</v>
      </c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87">
        <v>0.04</v>
      </c>
      <c r="W53" s="187"/>
      <c r="X53" s="187"/>
      <c r="Y53" s="202">
        <f t="shared" si="4"/>
        <v>207.15200000000002</v>
      </c>
      <c r="Z53" s="170"/>
      <c r="AA53" s="170"/>
      <c r="AB53" s="170"/>
      <c r="AC53" s="171"/>
      <c r="AD53" s="202">
        <f t="shared" si="5"/>
        <v>414.30400000000003</v>
      </c>
      <c r="AE53" s="170"/>
      <c r="AF53" s="170"/>
      <c r="AG53" s="170"/>
      <c r="AH53" s="171"/>
    </row>
    <row r="54" spans="2:34" ht="9" customHeight="1">
      <c r="B54" s="115" t="s">
        <v>311</v>
      </c>
      <c r="C54" s="167" t="s">
        <v>94</v>
      </c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87">
        <v>0.0002</v>
      </c>
      <c r="W54" s="187"/>
      <c r="X54" s="187"/>
      <c r="Y54" s="202">
        <f t="shared" si="4"/>
        <v>1.03576</v>
      </c>
      <c r="Z54" s="170"/>
      <c r="AA54" s="170"/>
      <c r="AB54" s="170"/>
      <c r="AC54" s="171"/>
      <c r="AD54" s="202">
        <f t="shared" si="5"/>
        <v>2.07152</v>
      </c>
      <c r="AE54" s="170"/>
      <c r="AF54" s="170"/>
      <c r="AG54" s="170"/>
      <c r="AH54" s="171"/>
    </row>
    <row r="55" spans="2:34" ht="9" customHeight="1">
      <c r="B55" s="115" t="s">
        <v>319</v>
      </c>
      <c r="C55" s="167" t="s">
        <v>326</v>
      </c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87">
        <f>IF(V54="","",V54*$V$36)</f>
        <v>7.124000000000002E-05</v>
      </c>
      <c r="W55" s="187"/>
      <c r="X55" s="187"/>
      <c r="Y55" s="202">
        <f t="shared" si="4"/>
        <v>0.3689377120000001</v>
      </c>
      <c r="Z55" s="170"/>
      <c r="AA55" s="170"/>
      <c r="AB55" s="170"/>
      <c r="AC55" s="171"/>
      <c r="AD55" s="202">
        <f t="shared" si="5"/>
        <v>0.7378754240000002</v>
      </c>
      <c r="AE55" s="170"/>
      <c r="AF55" s="170"/>
      <c r="AG55" s="170"/>
      <c r="AH55" s="171"/>
    </row>
    <row r="56" spans="2:34" ht="9" customHeight="1">
      <c r="B56" s="116" t="s">
        <v>320</v>
      </c>
      <c r="C56" s="182" t="s">
        <v>327</v>
      </c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205">
        <v>0.0001</v>
      </c>
      <c r="W56" s="205"/>
      <c r="X56" s="205"/>
      <c r="Y56" s="206">
        <f t="shared" si="4"/>
        <v>0.51788</v>
      </c>
      <c r="Z56" s="185"/>
      <c r="AA56" s="185"/>
      <c r="AB56" s="185"/>
      <c r="AC56" s="186"/>
      <c r="AD56" s="206">
        <f t="shared" si="5"/>
        <v>1.03576</v>
      </c>
      <c r="AE56" s="185"/>
      <c r="AF56" s="185"/>
      <c r="AG56" s="185"/>
      <c r="AH56" s="186"/>
    </row>
    <row r="57" spans="2:34" ht="3" customHeight="1">
      <c r="B57" s="109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</row>
    <row r="58" spans="2:34" ht="9" customHeight="1">
      <c r="B58" s="117">
        <v>5</v>
      </c>
      <c r="C58" s="191" t="s">
        <v>315</v>
      </c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74">
        <f>IF(SUM(V59:X65)=0,"",SUM(V59:X65))</f>
        <v>0.15135192000000003</v>
      </c>
      <c r="W58" s="175"/>
      <c r="X58" s="176"/>
      <c r="Y58" s="177">
        <f>SUM(Y59:AC65)</f>
        <v>783.8213232960001</v>
      </c>
      <c r="Z58" s="177"/>
      <c r="AA58" s="177"/>
      <c r="AB58" s="177"/>
      <c r="AC58" s="178"/>
      <c r="AD58" s="177">
        <f>SUM(AD59:AH65)</f>
        <v>1567.6426465920001</v>
      </c>
      <c r="AE58" s="177"/>
      <c r="AF58" s="177"/>
      <c r="AG58" s="177"/>
      <c r="AH58" s="178"/>
    </row>
    <row r="59" spans="2:34" ht="9" customHeight="1">
      <c r="B59" s="115" t="s">
        <v>312</v>
      </c>
      <c r="C59" s="167" t="s">
        <v>101</v>
      </c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87">
        <v>0.1111</v>
      </c>
      <c r="W59" s="187"/>
      <c r="X59" s="188"/>
      <c r="Y59" s="170">
        <f aca="true" t="shared" si="6" ref="Y59:Y65">IF(V59="","",$Y$18*V59)</f>
        <v>575.36468</v>
      </c>
      <c r="Z59" s="170"/>
      <c r="AA59" s="170"/>
      <c r="AB59" s="170"/>
      <c r="AC59" s="171"/>
      <c r="AD59" s="170">
        <f aca="true" t="shared" si="7" ref="AD59:AD65">IF(Y59="","",Y59*$Y$15)</f>
        <v>1150.72936</v>
      </c>
      <c r="AE59" s="170"/>
      <c r="AF59" s="170"/>
      <c r="AG59" s="170"/>
      <c r="AH59" s="171"/>
    </row>
    <row r="60" spans="2:34" ht="9" customHeight="1">
      <c r="B60" s="115" t="s">
        <v>328</v>
      </c>
      <c r="C60" s="167" t="s">
        <v>102</v>
      </c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87">
        <v>0.0001</v>
      </c>
      <c r="W60" s="187"/>
      <c r="X60" s="188"/>
      <c r="Y60" s="170">
        <f t="shared" si="6"/>
        <v>0.51788</v>
      </c>
      <c r="Z60" s="170"/>
      <c r="AA60" s="170"/>
      <c r="AB60" s="170"/>
      <c r="AC60" s="171"/>
      <c r="AD60" s="170">
        <f t="shared" si="7"/>
        <v>1.03576</v>
      </c>
      <c r="AE60" s="170"/>
      <c r="AF60" s="170"/>
      <c r="AG60" s="170"/>
      <c r="AH60" s="171"/>
    </row>
    <row r="61" spans="2:34" ht="9" customHeight="1">
      <c r="B61" s="115" t="s">
        <v>329</v>
      </c>
      <c r="C61" s="167" t="s">
        <v>103</v>
      </c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87">
        <v>0.0001</v>
      </c>
      <c r="W61" s="187"/>
      <c r="X61" s="188"/>
      <c r="Y61" s="170">
        <f t="shared" si="6"/>
        <v>0.51788</v>
      </c>
      <c r="Z61" s="170"/>
      <c r="AA61" s="170"/>
      <c r="AB61" s="170"/>
      <c r="AC61" s="171"/>
      <c r="AD61" s="170">
        <f t="shared" si="7"/>
        <v>1.03576</v>
      </c>
      <c r="AE61" s="170"/>
      <c r="AF61" s="170"/>
      <c r="AG61" s="170"/>
      <c r="AH61" s="171"/>
    </row>
    <row r="62" spans="2:34" ht="9" customHeight="1">
      <c r="B62" s="115" t="s">
        <v>330</v>
      </c>
      <c r="C62" s="167" t="s">
        <v>104</v>
      </c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87">
        <v>0.0001</v>
      </c>
      <c r="W62" s="187"/>
      <c r="X62" s="188"/>
      <c r="Y62" s="170">
        <f t="shared" si="6"/>
        <v>0.51788</v>
      </c>
      <c r="Z62" s="170"/>
      <c r="AA62" s="170"/>
      <c r="AB62" s="170"/>
      <c r="AC62" s="171"/>
      <c r="AD62" s="170">
        <f t="shared" si="7"/>
        <v>1.03576</v>
      </c>
      <c r="AE62" s="170"/>
      <c r="AF62" s="170"/>
      <c r="AG62" s="170"/>
      <c r="AH62" s="171"/>
    </row>
    <row r="63" spans="2:34" ht="9" customHeight="1">
      <c r="B63" s="115" t="s">
        <v>331</v>
      </c>
      <c r="C63" s="167" t="s">
        <v>105</v>
      </c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87">
        <v>0.0002</v>
      </c>
      <c r="W63" s="187"/>
      <c r="X63" s="188"/>
      <c r="Y63" s="170">
        <f t="shared" si="6"/>
        <v>1.03576</v>
      </c>
      <c r="Z63" s="170"/>
      <c r="AA63" s="170"/>
      <c r="AB63" s="170"/>
      <c r="AC63" s="171"/>
      <c r="AD63" s="170">
        <f t="shared" si="7"/>
        <v>2.07152</v>
      </c>
      <c r="AE63" s="170"/>
      <c r="AF63" s="170"/>
      <c r="AG63" s="170"/>
      <c r="AH63" s="171"/>
    </row>
    <row r="64" spans="2:34" ht="9" customHeight="1">
      <c r="B64" s="115" t="s">
        <v>332</v>
      </c>
      <c r="C64" s="167" t="s">
        <v>293</v>
      </c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87"/>
      <c r="W64" s="187"/>
      <c r="X64" s="188"/>
      <c r="Y64" s="170">
        <f t="shared" si="6"/>
      </c>
      <c r="Z64" s="170"/>
      <c r="AA64" s="170"/>
      <c r="AB64" s="170"/>
      <c r="AC64" s="171"/>
      <c r="AD64" s="170">
        <f t="shared" si="7"/>
      </c>
      <c r="AE64" s="170"/>
      <c r="AF64" s="170"/>
      <c r="AG64" s="170"/>
      <c r="AH64" s="171"/>
    </row>
    <row r="65" spans="2:34" ht="9" customHeight="1">
      <c r="B65" s="116" t="s">
        <v>333</v>
      </c>
      <c r="C65" s="182" t="s">
        <v>334</v>
      </c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95">
        <f>IF(SUM(V59:X63)="","",SUM(V59:X63)*$V$36)</f>
        <v>0.03975192000000002</v>
      </c>
      <c r="W65" s="195"/>
      <c r="X65" s="196"/>
      <c r="Y65" s="185">
        <f t="shared" si="6"/>
        <v>205.86724329600008</v>
      </c>
      <c r="Z65" s="185"/>
      <c r="AA65" s="185"/>
      <c r="AB65" s="185"/>
      <c r="AC65" s="186"/>
      <c r="AD65" s="185">
        <f t="shared" si="7"/>
        <v>411.73448659200017</v>
      </c>
      <c r="AE65" s="185"/>
      <c r="AF65" s="185"/>
      <c r="AG65" s="185"/>
      <c r="AH65" s="186"/>
    </row>
    <row r="66" spans="2:34" ht="3" customHeight="1">
      <c r="B66" s="109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</row>
    <row r="67" spans="2:34" ht="9" customHeight="1">
      <c r="B67" s="117">
        <v>6</v>
      </c>
      <c r="C67" s="191" t="s">
        <v>338</v>
      </c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74">
        <f>IF(SUM(V71:X71)=0,"",SUM(V71:X71))</f>
      </c>
      <c r="W67" s="175"/>
      <c r="X67" s="176"/>
      <c r="Y67" s="177">
        <f>SUM(Y68:AC71)</f>
        <v>0</v>
      </c>
      <c r="Z67" s="177"/>
      <c r="AA67" s="177"/>
      <c r="AB67" s="177"/>
      <c r="AC67" s="178"/>
      <c r="AD67" s="177">
        <f>SUM(AD68:AH71)</f>
        <v>0</v>
      </c>
      <c r="AE67" s="177"/>
      <c r="AF67" s="177"/>
      <c r="AG67" s="177"/>
      <c r="AH67" s="178"/>
    </row>
    <row r="68" spans="2:34" ht="9" customHeight="1">
      <c r="B68" s="115" t="s">
        <v>313</v>
      </c>
      <c r="C68" s="167" t="s">
        <v>339</v>
      </c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87"/>
      <c r="W68" s="187"/>
      <c r="X68" s="188"/>
      <c r="Y68" s="180"/>
      <c r="Z68" s="180"/>
      <c r="AA68" s="180"/>
      <c r="AB68" s="180"/>
      <c r="AC68" s="181"/>
      <c r="AD68" s="170">
        <f>IF(Y68="","",Y68*$Y$15)</f>
      </c>
      <c r="AE68" s="170"/>
      <c r="AF68" s="170"/>
      <c r="AG68" s="170"/>
      <c r="AH68" s="171"/>
    </row>
    <row r="69" spans="2:34" ht="9" customHeight="1">
      <c r="B69" s="115" t="s">
        <v>335</v>
      </c>
      <c r="C69" s="167" t="s">
        <v>340</v>
      </c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87"/>
      <c r="W69" s="187"/>
      <c r="X69" s="188"/>
      <c r="Y69" s="180">
        <f>IF(V69="","",$Y$18*V69)</f>
      </c>
      <c r="Z69" s="180"/>
      <c r="AA69" s="180"/>
      <c r="AB69" s="180"/>
      <c r="AC69" s="181"/>
      <c r="AD69" s="170">
        <f>IF(Y69="","",Y69*$Y$15)</f>
      </c>
      <c r="AE69" s="170"/>
      <c r="AF69" s="170"/>
      <c r="AG69" s="170"/>
      <c r="AH69" s="171"/>
    </row>
    <row r="70" spans="2:34" ht="9" customHeight="1">
      <c r="B70" s="115" t="s">
        <v>336</v>
      </c>
      <c r="C70" s="167" t="s">
        <v>341</v>
      </c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87"/>
      <c r="W70" s="187"/>
      <c r="X70" s="188"/>
      <c r="Y70" s="180">
        <f>IF(V70="","",$Y$18*V70)</f>
      </c>
      <c r="Z70" s="180"/>
      <c r="AA70" s="180"/>
      <c r="AB70" s="180"/>
      <c r="AC70" s="181"/>
      <c r="AD70" s="170">
        <f>IF(Y70="","",Y70*$Y$15)</f>
      </c>
      <c r="AE70" s="170"/>
      <c r="AF70" s="170"/>
      <c r="AG70" s="170"/>
      <c r="AH70" s="171"/>
    </row>
    <row r="71" spans="2:34" ht="9" customHeight="1">
      <c r="B71" s="116" t="s">
        <v>337</v>
      </c>
      <c r="C71" s="182" t="s">
        <v>40</v>
      </c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95"/>
      <c r="W71" s="195"/>
      <c r="X71" s="196"/>
      <c r="Y71" s="207">
        <f>IF(V71="","",$Y$36*V71)</f>
      </c>
      <c r="Z71" s="207"/>
      <c r="AA71" s="207"/>
      <c r="AB71" s="207"/>
      <c r="AC71" s="208"/>
      <c r="AD71" s="185">
        <f>IF(Y71="","",Y71*$Y$15)</f>
      </c>
      <c r="AE71" s="185"/>
      <c r="AF71" s="185"/>
      <c r="AG71" s="185"/>
      <c r="AH71" s="186"/>
    </row>
    <row r="72" spans="2:34" ht="3" customHeight="1">
      <c r="B72" s="109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</row>
    <row r="73" spans="2:34" ht="9" customHeight="1">
      <c r="B73" s="117">
        <v>7</v>
      </c>
      <c r="C73" s="191" t="s">
        <v>116</v>
      </c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74">
        <f>IF(SUM(V74:X80)=0,"",SUM(V74:X80))</f>
        <v>0.21650000000000003</v>
      </c>
      <c r="W73" s="175"/>
      <c r="X73" s="176"/>
      <c r="Y73" s="177">
        <f>SUM(Y74:AC80)</f>
        <v>2059.9767609878077</v>
      </c>
      <c r="Z73" s="177"/>
      <c r="AA73" s="177"/>
      <c r="AB73" s="177"/>
      <c r="AC73" s="178"/>
      <c r="AD73" s="177">
        <f>SUM(AD74:AH80)</f>
        <v>4119.953521975615</v>
      </c>
      <c r="AE73" s="177"/>
      <c r="AF73" s="177"/>
      <c r="AG73" s="177"/>
      <c r="AH73" s="178"/>
    </row>
    <row r="74" spans="2:34" ht="9" customHeight="1">
      <c r="B74" s="115" t="s">
        <v>342</v>
      </c>
      <c r="C74" s="167" t="s">
        <v>367</v>
      </c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87">
        <v>0.05</v>
      </c>
      <c r="W74" s="187"/>
      <c r="X74" s="188"/>
      <c r="Y74" s="170">
        <f>IF(V74="","",$Y$91*V74)</f>
        <v>432.5784108448</v>
      </c>
      <c r="Z74" s="170"/>
      <c r="AA74" s="170"/>
      <c r="AB74" s="170"/>
      <c r="AC74" s="171"/>
      <c r="AD74" s="170">
        <f aca="true" t="shared" si="8" ref="AD74:AD80">IF(Y74="","",Y74*$Y$15)</f>
        <v>865.1568216896</v>
      </c>
      <c r="AE74" s="170"/>
      <c r="AF74" s="170"/>
      <c r="AG74" s="170"/>
      <c r="AH74" s="171"/>
    </row>
    <row r="75" spans="2:34" ht="9" customHeight="1">
      <c r="B75" s="115" t="s">
        <v>343</v>
      </c>
      <c r="C75" s="167" t="s">
        <v>118</v>
      </c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87">
        <v>0.1</v>
      </c>
      <c r="W75" s="187"/>
      <c r="X75" s="188"/>
      <c r="Y75" s="170">
        <f>IF(V75="","",($Y$91+$Y$74)*V75)</f>
        <v>908.41466277408</v>
      </c>
      <c r="Z75" s="170"/>
      <c r="AA75" s="170"/>
      <c r="AB75" s="170"/>
      <c r="AC75" s="171"/>
      <c r="AD75" s="170">
        <f t="shared" si="8"/>
        <v>1816.82932554816</v>
      </c>
      <c r="AE75" s="170"/>
      <c r="AF75" s="170"/>
      <c r="AG75" s="170"/>
      <c r="AH75" s="171"/>
    </row>
    <row r="76" spans="2:34" ht="9" customHeight="1">
      <c r="B76" s="115" t="s">
        <v>344</v>
      </c>
      <c r="C76" s="167" t="s">
        <v>349</v>
      </c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87">
        <v>0.0065</v>
      </c>
      <c r="W76" s="187"/>
      <c r="X76" s="188"/>
      <c r="Y76" s="170">
        <f>IF(V76="","",(($Y$74+$Y$75+$Y$91/0.9135))*V76)</f>
        <v>70.27660102102298</v>
      </c>
      <c r="Z76" s="170"/>
      <c r="AA76" s="170"/>
      <c r="AB76" s="170"/>
      <c r="AC76" s="171"/>
      <c r="AD76" s="170">
        <f t="shared" si="8"/>
        <v>140.55320204204597</v>
      </c>
      <c r="AE76" s="170"/>
      <c r="AF76" s="170"/>
      <c r="AG76" s="170"/>
      <c r="AH76" s="171"/>
    </row>
    <row r="77" spans="2:34" ht="9" customHeight="1">
      <c r="B77" s="115" t="s">
        <v>345</v>
      </c>
      <c r="C77" s="167" t="s">
        <v>350</v>
      </c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87">
        <v>0.03</v>
      </c>
      <c r="W77" s="187"/>
      <c r="X77" s="188"/>
      <c r="Y77" s="170">
        <f>IF(V77="","",(($Y$74+$Y$75+$Y$91/0.9135))*V77)</f>
        <v>324.35354317395223</v>
      </c>
      <c r="Z77" s="170"/>
      <c r="AA77" s="170"/>
      <c r="AB77" s="170"/>
      <c r="AC77" s="171"/>
      <c r="AD77" s="170">
        <f t="shared" si="8"/>
        <v>648.7070863479045</v>
      </c>
      <c r="AE77" s="170"/>
      <c r="AF77" s="170"/>
      <c r="AG77" s="170"/>
      <c r="AH77" s="171"/>
    </row>
    <row r="78" spans="2:34" ht="9" customHeight="1">
      <c r="B78" s="115" t="s">
        <v>346</v>
      </c>
      <c r="C78" s="167" t="s">
        <v>354</v>
      </c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87"/>
      <c r="W78" s="187"/>
      <c r="X78" s="188"/>
      <c r="Y78" s="170">
        <f>IF(V78="","",(($Y$74+$Y$75+$Y$91/0.9135))*V78)</f>
      </c>
      <c r="Z78" s="170"/>
      <c r="AA78" s="170"/>
      <c r="AB78" s="170"/>
      <c r="AC78" s="171"/>
      <c r="AD78" s="170">
        <f t="shared" si="8"/>
      </c>
      <c r="AE78" s="170"/>
      <c r="AF78" s="170"/>
      <c r="AG78" s="170"/>
      <c r="AH78" s="171"/>
    </row>
    <row r="79" spans="2:34" ht="9" customHeight="1">
      <c r="B79" s="115" t="s">
        <v>347</v>
      </c>
      <c r="C79" s="167" t="s">
        <v>355</v>
      </c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209">
        <v>0.03</v>
      </c>
      <c r="W79" s="209"/>
      <c r="X79" s="210"/>
      <c r="Y79" s="170">
        <f>IF(V79="","",(($Y$74+$Y$75+$Y$91/0.9135))*V79)</f>
        <v>324.35354317395223</v>
      </c>
      <c r="Z79" s="170"/>
      <c r="AA79" s="170"/>
      <c r="AB79" s="170"/>
      <c r="AC79" s="171"/>
      <c r="AD79" s="170">
        <f t="shared" si="8"/>
        <v>648.7070863479045</v>
      </c>
      <c r="AE79" s="170"/>
      <c r="AF79" s="170"/>
      <c r="AG79" s="170"/>
      <c r="AH79" s="171"/>
    </row>
    <row r="80" spans="2:34" ht="9" customHeight="1">
      <c r="B80" s="116" t="s">
        <v>348</v>
      </c>
      <c r="C80" s="182" t="s">
        <v>133</v>
      </c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95"/>
      <c r="W80" s="195"/>
      <c r="X80" s="196"/>
      <c r="Y80" s="185">
        <f>IF(V80="","",(($Y$74+$Y$75+$Y$91/0.9135))*V80)</f>
      </c>
      <c r="Z80" s="185"/>
      <c r="AA80" s="185"/>
      <c r="AB80" s="185"/>
      <c r="AC80" s="186"/>
      <c r="AD80" s="185">
        <f t="shared" si="8"/>
      </c>
      <c r="AE80" s="185"/>
      <c r="AF80" s="185"/>
      <c r="AG80" s="185"/>
      <c r="AH80" s="186"/>
    </row>
    <row r="81" ht="3" customHeight="1">
      <c r="B81" s="102"/>
    </row>
    <row r="82" ht="3" customHeight="1">
      <c r="B82" s="102"/>
    </row>
    <row r="83" spans="2:34" ht="3" customHeight="1" thickBot="1">
      <c r="B83" s="102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4"/>
      <c r="W83" s="114"/>
      <c r="X83" s="114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</row>
    <row r="84" spans="2:39" ht="9" customHeight="1" thickBot="1">
      <c r="B84" s="227" t="s">
        <v>351</v>
      </c>
      <c r="C84" s="228"/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9"/>
      <c r="Y84" s="230" t="s">
        <v>278</v>
      </c>
      <c r="Z84" s="231"/>
      <c r="AA84" s="231"/>
      <c r="AB84" s="231"/>
      <c r="AC84" s="232"/>
      <c r="AD84" s="231" t="s">
        <v>279</v>
      </c>
      <c r="AE84" s="231"/>
      <c r="AF84" s="231"/>
      <c r="AG84" s="231"/>
      <c r="AH84" s="232"/>
      <c r="AM84" s="113"/>
    </row>
    <row r="85" spans="2:34" ht="9" customHeight="1">
      <c r="B85" s="122" t="s">
        <v>3</v>
      </c>
      <c r="C85" s="211" t="str">
        <f>CONCATENATE("Módulo 1"," - ",$C$18)</f>
        <v>Módulo 1 - Composição da Remuneração</v>
      </c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2"/>
      <c r="V85" s="213"/>
      <c r="W85" s="214"/>
      <c r="X85" s="215"/>
      <c r="Y85" s="216">
        <f>$Y$18</f>
        <v>5178.8</v>
      </c>
      <c r="Z85" s="217"/>
      <c r="AA85" s="217"/>
      <c r="AB85" s="217"/>
      <c r="AC85" s="218"/>
      <c r="AD85" s="216">
        <f aca="true" t="shared" si="9" ref="AD85:AD93">IF(Y85="","",Y85*$Y$15)</f>
        <v>10357.6</v>
      </c>
      <c r="AE85" s="217"/>
      <c r="AF85" s="217"/>
      <c r="AG85" s="217"/>
      <c r="AH85" s="218"/>
    </row>
    <row r="86" spans="2:34" ht="9" customHeight="1">
      <c r="B86" s="120" t="s">
        <v>6</v>
      </c>
      <c r="C86" s="219" t="str">
        <f>CONCATENATE("Módulo 2"," - ",$C$27)</f>
        <v>Módulo 2 - Benefícios Mensais e Diários</v>
      </c>
      <c r="D86" s="219"/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20"/>
      <c r="V86" s="221"/>
      <c r="W86" s="222"/>
      <c r="X86" s="223"/>
      <c r="Y86" s="224">
        <f>$Y$27</f>
        <v>0</v>
      </c>
      <c r="Z86" s="225"/>
      <c r="AA86" s="225"/>
      <c r="AB86" s="225"/>
      <c r="AC86" s="226"/>
      <c r="AD86" s="224">
        <f t="shared" si="9"/>
        <v>0</v>
      </c>
      <c r="AE86" s="225"/>
      <c r="AF86" s="225"/>
      <c r="AG86" s="225"/>
      <c r="AH86" s="226"/>
    </row>
    <row r="87" spans="2:34" ht="9" customHeight="1">
      <c r="B87" s="120" t="s">
        <v>9</v>
      </c>
      <c r="C87" s="219" t="str">
        <f>CONCATENATE("Módulo 3"," - ",$C$36)</f>
        <v>Módulo 3 - Encargos Previdênciários, Sociais e Trabalhistas Sobre a Remuneração</v>
      </c>
      <c r="D87" s="219"/>
      <c r="E87" s="219"/>
      <c r="F87" s="219"/>
      <c r="G87" s="219"/>
      <c r="H87" s="219"/>
      <c r="I87" s="219"/>
      <c r="J87" s="219"/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20"/>
      <c r="V87" s="221"/>
      <c r="W87" s="222"/>
      <c r="X87" s="223"/>
      <c r="Y87" s="224">
        <f>$Y$36</f>
        <v>1844.68856</v>
      </c>
      <c r="Z87" s="225"/>
      <c r="AA87" s="225"/>
      <c r="AB87" s="225"/>
      <c r="AC87" s="226"/>
      <c r="AD87" s="224">
        <f t="shared" si="9"/>
        <v>3689.37712</v>
      </c>
      <c r="AE87" s="225"/>
      <c r="AF87" s="225"/>
      <c r="AG87" s="225"/>
      <c r="AH87" s="226"/>
    </row>
    <row r="88" spans="2:34" ht="9" customHeight="1">
      <c r="B88" s="120" t="s">
        <v>11</v>
      </c>
      <c r="C88" s="219" t="str">
        <f>CONCATENATE("Módulo 4"," - ",$C$46)</f>
        <v>Módulo 4 - Provisão para Rescisão</v>
      </c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20"/>
      <c r="V88" s="221"/>
      <c r="W88" s="222"/>
      <c r="X88" s="223"/>
      <c r="Y88" s="224">
        <f>$Y$46</f>
        <v>844.2583336000001</v>
      </c>
      <c r="Z88" s="225"/>
      <c r="AA88" s="225"/>
      <c r="AB88" s="225"/>
      <c r="AC88" s="226"/>
      <c r="AD88" s="224">
        <f t="shared" si="9"/>
        <v>1688.5166672000003</v>
      </c>
      <c r="AE88" s="225"/>
      <c r="AF88" s="225"/>
      <c r="AG88" s="225"/>
      <c r="AH88" s="226"/>
    </row>
    <row r="89" spans="2:34" ht="9" customHeight="1">
      <c r="B89" s="120" t="s">
        <v>36</v>
      </c>
      <c r="C89" s="219" t="str">
        <f>CONCATENATE("Módulo 5"," - ",$C$58)</f>
        <v>Módulo 5 - Custo de Reposição do Servidor Ausente</v>
      </c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20"/>
      <c r="V89" s="221"/>
      <c r="W89" s="222"/>
      <c r="X89" s="223"/>
      <c r="Y89" s="224">
        <f>$Y$58</f>
        <v>783.8213232960001</v>
      </c>
      <c r="Z89" s="225"/>
      <c r="AA89" s="225"/>
      <c r="AB89" s="225"/>
      <c r="AC89" s="226"/>
      <c r="AD89" s="224">
        <f t="shared" si="9"/>
        <v>1567.6426465920001</v>
      </c>
      <c r="AE89" s="225"/>
      <c r="AF89" s="225"/>
      <c r="AG89" s="225"/>
      <c r="AH89" s="226"/>
    </row>
    <row r="90" spans="2:34" ht="9" customHeight="1">
      <c r="B90" s="120" t="s">
        <v>38</v>
      </c>
      <c r="C90" s="219" t="str">
        <f>CONCATENATE("Módulo 6"," - ",$C$67)</f>
        <v>Módulo 6 - Insumos Diversos (uniformes, materiais, equipamentos e outros)</v>
      </c>
      <c r="D90" s="219"/>
      <c r="E90" s="219"/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20"/>
      <c r="V90" s="233"/>
      <c r="W90" s="234"/>
      <c r="X90" s="235"/>
      <c r="Y90" s="224">
        <f>$Y$67</f>
        <v>0</v>
      </c>
      <c r="Z90" s="225"/>
      <c r="AA90" s="225"/>
      <c r="AB90" s="225"/>
      <c r="AC90" s="226"/>
      <c r="AD90" s="224">
        <f t="shared" si="9"/>
        <v>0</v>
      </c>
      <c r="AE90" s="225"/>
      <c r="AF90" s="225"/>
      <c r="AG90" s="225"/>
      <c r="AH90" s="226"/>
    </row>
    <row r="91" spans="2:34" ht="9" customHeight="1">
      <c r="B91" s="242" t="s">
        <v>352</v>
      </c>
      <c r="C91" s="243"/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4"/>
      <c r="Y91" s="245">
        <f>IF(SUM(Y85:AC90)=0,"",SUM(Y85:AC90))</f>
        <v>8651.568216896</v>
      </c>
      <c r="Z91" s="246"/>
      <c r="AA91" s="246"/>
      <c r="AB91" s="246"/>
      <c r="AC91" s="247"/>
      <c r="AD91" s="245">
        <f t="shared" si="9"/>
        <v>17303.136433792</v>
      </c>
      <c r="AE91" s="246"/>
      <c r="AF91" s="246"/>
      <c r="AG91" s="246"/>
      <c r="AH91" s="247"/>
    </row>
    <row r="92" spans="2:34" ht="9" customHeight="1" thickBot="1">
      <c r="B92" s="121" t="s">
        <v>27</v>
      </c>
      <c r="C92" s="248" t="str">
        <f>CONCATENATE("Módulo 7"," - ",$C$73)</f>
        <v>Módulo 7 - Custos Indiretos, Tributos e Lucro</v>
      </c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9"/>
      <c r="V92" s="250"/>
      <c r="W92" s="251"/>
      <c r="X92" s="252"/>
      <c r="Y92" s="253">
        <f>$Y$73</f>
        <v>2059.9767609878077</v>
      </c>
      <c r="Z92" s="254"/>
      <c r="AA92" s="254"/>
      <c r="AB92" s="254"/>
      <c r="AC92" s="255"/>
      <c r="AD92" s="253">
        <f t="shared" si="9"/>
        <v>4119.953521975615</v>
      </c>
      <c r="AE92" s="254"/>
      <c r="AF92" s="254"/>
      <c r="AG92" s="254"/>
      <c r="AH92" s="255"/>
    </row>
    <row r="93" spans="2:34" ht="9" customHeight="1" thickBot="1">
      <c r="B93" s="236" t="s">
        <v>353</v>
      </c>
      <c r="C93" s="237"/>
      <c r="D93" s="237"/>
      <c r="E93" s="237"/>
      <c r="F93" s="237"/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  <c r="V93" s="237"/>
      <c r="W93" s="237"/>
      <c r="X93" s="238"/>
      <c r="Y93" s="239">
        <f>IF(SUM(Y91:AC92)=0,"",SUM(Y91:AC92))</f>
        <v>10711.544977883806</v>
      </c>
      <c r="Z93" s="240"/>
      <c r="AA93" s="240"/>
      <c r="AB93" s="240"/>
      <c r="AC93" s="241"/>
      <c r="AD93" s="239">
        <f t="shared" si="9"/>
        <v>21423.089955767613</v>
      </c>
      <c r="AE93" s="240"/>
      <c r="AF93" s="240"/>
      <c r="AG93" s="240"/>
      <c r="AH93" s="241"/>
    </row>
  </sheetData>
  <sheetProtection/>
  <mergeCells count="289">
    <mergeCell ref="B1:AH2"/>
    <mergeCell ref="B93:X93"/>
    <mergeCell ref="Y93:AC93"/>
    <mergeCell ref="AD93:AH93"/>
    <mergeCell ref="B91:X91"/>
    <mergeCell ref="Y91:AC91"/>
    <mergeCell ref="AD91:AH91"/>
    <mergeCell ref="C92:U92"/>
    <mergeCell ref="V92:X92"/>
    <mergeCell ref="Y92:AC92"/>
    <mergeCell ref="AD92:AH92"/>
    <mergeCell ref="C89:U89"/>
    <mergeCell ref="V89:X89"/>
    <mergeCell ref="Y89:AC89"/>
    <mergeCell ref="AD89:AH89"/>
    <mergeCell ref="C90:U90"/>
    <mergeCell ref="V90:X90"/>
    <mergeCell ref="Y90:AC90"/>
    <mergeCell ref="AD90:AH90"/>
    <mergeCell ref="C87:U87"/>
    <mergeCell ref="V87:X87"/>
    <mergeCell ref="Y87:AC87"/>
    <mergeCell ref="AD87:AH87"/>
    <mergeCell ref="C88:U88"/>
    <mergeCell ref="V88:X88"/>
    <mergeCell ref="Y88:AC88"/>
    <mergeCell ref="AD88:AH88"/>
    <mergeCell ref="C85:U85"/>
    <mergeCell ref="V85:X85"/>
    <mergeCell ref="Y85:AC85"/>
    <mergeCell ref="AD85:AH85"/>
    <mergeCell ref="C86:U86"/>
    <mergeCell ref="V86:X86"/>
    <mergeCell ref="Y86:AC86"/>
    <mergeCell ref="AD86:AH86"/>
    <mergeCell ref="C80:U80"/>
    <mergeCell ref="V80:X80"/>
    <mergeCell ref="Y80:AC80"/>
    <mergeCell ref="AD80:AH80"/>
    <mergeCell ref="B84:X84"/>
    <mergeCell ref="Y84:AC84"/>
    <mergeCell ref="AD84:AH84"/>
    <mergeCell ref="C78:U78"/>
    <mergeCell ref="V78:X78"/>
    <mergeCell ref="Y78:AC78"/>
    <mergeCell ref="AD78:AH78"/>
    <mergeCell ref="C79:U79"/>
    <mergeCell ref="V79:X79"/>
    <mergeCell ref="Y79:AC79"/>
    <mergeCell ref="AD79:AH79"/>
    <mergeCell ref="C76:U76"/>
    <mergeCell ref="V76:X76"/>
    <mergeCell ref="Y76:AC76"/>
    <mergeCell ref="AD76:AH76"/>
    <mergeCell ref="C77:U77"/>
    <mergeCell ref="V77:X77"/>
    <mergeCell ref="Y77:AC77"/>
    <mergeCell ref="AD77:AH77"/>
    <mergeCell ref="C74:U74"/>
    <mergeCell ref="V74:X74"/>
    <mergeCell ref="Y74:AC74"/>
    <mergeCell ref="AD74:AH74"/>
    <mergeCell ref="C75:U75"/>
    <mergeCell ref="V75:X75"/>
    <mergeCell ref="Y75:AC75"/>
    <mergeCell ref="AD75:AH75"/>
    <mergeCell ref="C71:U71"/>
    <mergeCell ref="V71:X71"/>
    <mergeCell ref="Y71:AC71"/>
    <mergeCell ref="AD71:AH71"/>
    <mergeCell ref="C73:U73"/>
    <mergeCell ref="V73:X73"/>
    <mergeCell ref="Y73:AC73"/>
    <mergeCell ref="AD73:AH73"/>
    <mergeCell ref="C69:U69"/>
    <mergeCell ref="V69:X69"/>
    <mergeCell ref="Y69:AC69"/>
    <mergeCell ref="AD69:AH69"/>
    <mergeCell ref="C70:U70"/>
    <mergeCell ref="V70:X70"/>
    <mergeCell ref="Y70:AC70"/>
    <mergeCell ref="AD70:AH70"/>
    <mergeCell ref="C67:U67"/>
    <mergeCell ref="V67:X67"/>
    <mergeCell ref="Y67:AC67"/>
    <mergeCell ref="AD67:AH67"/>
    <mergeCell ref="C68:U68"/>
    <mergeCell ref="V68:X68"/>
    <mergeCell ref="Y68:AC68"/>
    <mergeCell ref="AD68:AH68"/>
    <mergeCell ref="C64:U64"/>
    <mergeCell ref="V64:X64"/>
    <mergeCell ref="Y64:AC64"/>
    <mergeCell ref="AD64:AH64"/>
    <mergeCell ref="C65:U65"/>
    <mergeCell ref="V65:X65"/>
    <mergeCell ref="Y65:AC65"/>
    <mergeCell ref="AD65:AH65"/>
    <mergeCell ref="C62:U62"/>
    <mergeCell ref="V62:X62"/>
    <mergeCell ref="Y62:AC62"/>
    <mergeCell ref="AD62:AH62"/>
    <mergeCell ref="C63:U63"/>
    <mergeCell ref="V63:X63"/>
    <mergeCell ref="Y63:AC63"/>
    <mergeCell ref="AD63:AH63"/>
    <mergeCell ref="C60:U60"/>
    <mergeCell ref="V60:X60"/>
    <mergeCell ref="Y60:AC60"/>
    <mergeCell ref="AD60:AH60"/>
    <mergeCell ref="C61:U61"/>
    <mergeCell ref="V61:X61"/>
    <mergeCell ref="Y61:AC61"/>
    <mergeCell ref="AD61:AH61"/>
    <mergeCell ref="C58:U58"/>
    <mergeCell ref="V58:X58"/>
    <mergeCell ref="Y58:AC58"/>
    <mergeCell ref="AD58:AH58"/>
    <mergeCell ref="C59:U59"/>
    <mergeCell ref="V59:X59"/>
    <mergeCell ref="Y59:AC59"/>
    <mergeCell ref="AD59:AH59"/>
    <mergeCell ref="C55:U55"/>
    <mergeCell ref="V55:X55"/>
    <mergeCell ref="Y55:AC55"/>
    <mergeCell ref="AD55:AH55"/>
    <mergeCell ref="C56:U56"/>
    <mergeCell ref="V56:X56"/>
    <mergeCell ref="Y56:AC56"/>
    <mergeCell ref="AD56:AH56"/>
    <mergeCell ref="C53:U53"/>
    <mergeCell ref="V53:X53"/>
    <mergeCell ref="Y53:AC53"/>
    <mergeCell ref="AD53:AH53"/>
    <mergeCell ref="C54:U54"/>
    <mergeCell ref="V54:X54"/>
    <mergeCell ref="Y54:AC54"/>
    <mergeCell ref="AD54:AH54"/>
    <mergeCell ref="C51:U51"/>
    <mergeCell ref="V51:X51"/>
    <mergeCell ref="Y51:AC51"/>
    <mergeCell ref="AD51:AH51"/>
    <mergeCell ref="C52:U52"/>
    <mergeCell ref="V52:X52"/>
    <mergeCell ref="Y52:AC52"/>
    <mergeCell ref="AD52:AH52"/>
    <mergeCell ref="C49:U49"/>
    <mergeCell ref="V49:X49"/>
    <mergeCell ref="Y49:AC49"/>
    <mergeCell ref="AD49:AH49"/>
    <mergeCell ref="C50:U50"/>
    <mergeCell ref="V50:X50"/>
    <mergeCell ref="Y50:AC50"/>
    <mergeCell ref="AD50:AH50"/>
    <mergeCell ref="C47:U47"/>
    <mergeCell ref="V47:X47"/>
    <mergeCell ref="Y47:AC47"/>
    <mergeCell ref="AD47:AH47"/>
    <mergeCell ref="C48:U48"/>
    <mergeCell ref="V48:X48"/>
    <mergeCell ref="Y48:AC48"/>
    <mergeCell ref="AD48:AH48"/>
    <mergeCell ref="C44:U44"/>
    <mergeCell ref="V44:X44"/>
    <mergeCell ref="Y44:AC44"/>
    <mergeCell ref="AD44:AH44"/>
    <mergeCell ref="C46:U46"/>
    <mergeCell ref="V46:X46"/>
    <mergeCell ref="Y46:AC46"/>
    <mergeCell ref="AD46:AH46"/>
    <mergeCell ref="C42:U42"/>
    <mergeCell ref="V42:X42"/>
    <mergeCell ref="Y42:AC42"/>
    <mergeCell ref="AD42:AH42"/>
    <mergeCell ref="C43:U43"/>
    <mergeCell ref="V43:X43"/>
    <mergeCell ref="Y43:AC43"/>
    <mergeCell ref="AD43:AH43"/>
    <mergeCell ref="C40:U40"/>
    <mergeCell ref="V40:X40"/>
    <mergeCell ref="Y40:AC40"/>
    <mergeCell ref="AD40:AH40"/>
    <mergeCell ref="C41:U41"/>
    <mergeCell ref="V41:X41"/>
    <mergeCell ref="Y41:AC41"/>
    <mergeCell ref="AD41:AH41"/>
    <mergeCell ref="C38:U38"/>
    <mergeCell ref="V38:X38"/>
    <mergeCell ref="Y38:AC38"/>
    <mergeCell ref="AD38:AH38"/>
    <mergeCell ref="C39:U39"/>
    <mergeCell ref="V39:X39"/>
    <mergeCell ref="Y39:AC39"/>
    <mergeCell ref="AD39:AH39"/>
    <mergeCell ref="C36:U36"/>
    <mergeCell ref="V36:X36"/>
    <mergeCell ref="Y36:AC36"/>
    <mergeCell ref="AD36:AH36"/>
    <mergeCell ref="C37:U37"/>
    <mergeCell ref="V37:X37"/>
    <mergeCell ref="Y37:AC37"/>
    <mergeCell ref="AD37:AH37"/>
    <mergeCell ref="C33:U33"/>
    <mergeCell ref="V33:X33"/>
    <mergeCell ref="Y33:AC33"/>
    <mergeCell ref="AD33:AH33"/>
    <mergeCell ref="C34:U34"/>
    <mergeCell ref="V34:X34"/>
    <mergeCell ref="Y34:AC34"/>
    <mergeCell ref="AD34:AH34"/>
    <mergeCell ref="C31:U31"/>
    <mergeCell ref="V31:X31"/>
    <mergeCell ref="Y31:AC31"/>
    <mergeCell ref="AD31:AH31"/>
    <mergeCell ref="C32:U32"/>
    <mergeCell ref="V32:X32"/>
    <mergeCell ref="Y32:AC32"/>
    <mergeCell ref="AD32:AH32"/>
    <mergeCell ref="C29:U29"/>
    <mergeCell ref="V29:X29"/>
    <mergeCell ref="Y29:AC29"/>
    <mergeCell ref="AD29:AH29"/>
    <mergeCell ref="C30:U30"/>
    <mergeCell ref="V30:X30"/>
    <mergeCell ref="Y30:AC30"/>
    <mergeCell ref="AD30:AH30"/>
    <mergeCell ref="C27:U27"/>
    <mergeCell ref="V27:X27"/>
    <mergeCell ref="Y27:AC27"/>
    <mergeCell ref="AD27:AH27"/>
    <mergeCell ref="C28:U28"/>
    <mergeCell ref="V28:X28"/>
    <mergeCell ref="Y28:AC28"/>
    <mergeCell ref="AD28:AH28"/>
    <mergeCell ref="C24:U24"/>
    <mergeCell ref="V24:X24"/>
    <mergeCell ref="Y24:AC24"/>
    <mergeCell ref="AD24:AH24"/>
    <mergeCell ref="C25:U25"/>
    <mergeCell ref="V25:X25"/>
    <mergeCell ref="Y25:AC25"/>
    <mergeCell ref="AD25:AH25"/>
    <mergeCell ref="C22:U22"/>
    <mergeCell ref="V22:X22"/>
    <mergeCell ref="Y22:AC22"/>
    <mergeCell ref="AD22:AH22"/>
    <mergeCell ref="C23:U23"/>
    <mergeCell ref="V23:X23"/>
    <mergeCell ref="Y23:AC23"/>
    <mergeCell ref="AD23:AH23"/>
    <mergeCell ref="C20:U20"/>
    <mergeCell ref="V20:X20"/>
    <mergeCell ref="Y20:AC20"/>
    <mergeCell ref="AD20:AH20"/>
    <mergeCell ref="C21:U21"/>
    <mergeCell ref="V21:X21"/>
    <mergeCell ref="Y21:AC21"/>
    <mergeCell ref="AD21:AH21"/>
    <mergeCell ref="V18:X18"/>
    <mergeCell ref="Y18:AC18"/>
    <mergeCell ref="AD18:AH18"/>
    <mergeCell ref="C19:X19"/>
    <mergeCell ref="Y19:AC19"/>
    <mergeCell ref="AD19:AH19"/>
    <mergeCell ref="B12:M13"/>
    <mergeCell ref="N12:AH13"/>
    <mergeCell ref="B15:X15"/>
    <mergeCell ref="Y15:AH15"/>
    <mergeCell ref="Y17:AC17"/>
    <mergeCell ref="AD17:AH17"/>
    <mergeCell ref="B10:H10"/>
    <mergeCell ref="I10:AH10"/>
    <mergeCell ref="B11:T11"/>
    <mergeCell ref="U11:AH11"/>
    <mergeCell ref="B6:E6"/>
    <mergeCell ref="F6:I6"/>
    <mergeCell ref="K6:T6"/>
    <mergeCell ref="U6:X6"/>
    <mergeCell ref="Z6:AC6"/>
    <mergeCell ref="AD6:AF6"/>
    <mergeCell ref="B4:E4"/>
    <mergeCell ref="F4:I4"/>
    <mergeCell ref="K4:M4"/>
    <mergeCell ref="N4:Q4"/>
    <mergeCell ref="T4:W4"/>
    <mergeCell ref="X4:AH4"/>
    <mergeCell ref="B8:AH8"/>
    <mergeCell ref="B9:G9"/>
    <mergeCell ref="H9:AH9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M93"/>
  <sheetViews>
    <sheetView zoomScalePageLayoutView="0" workbookViewId="0" topLeftCell="A1">
      <selection activeCell="Y21" sqref="Y21:AC21"/>
    </sheetView>
  </sheetViews>
  <sheetFormatPr defaultColWidth="2.8515625" defaultRowHeight="9" customHeight="1"/>
  <cols>
    <col min="1" max="1" width="2.8515625" style="101" customWidth="1"/>
    <col min="2" max="2" width="3.140625" style="101" bestFit="1" customWidth="1"/>
    <col min="3" max="9" width="2.8515625" style="101" customWidth="1"/>
    <col min="10" max="10" width="3.00390625" style="101" customWidth="1"/>
    <col min="11" max="45" width="2.8515625" style="101" customWidth="1"/>
    <col min="46" max="16384" width="2.8515625" style="101" customWidth="1"/>
  </cols>
  <sheetData>
    <row r="1" spans="2:34" ht="9" customHeight="1">
      <c r="B1" s="131" t="s">
        <v>262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3"/>
    </row>
    <row r="2" spans="2:34" ht="9" customHeight="1">
      <c r="B2" s="13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6"/>
    </row>
    <row r="3" ht="9" customHeight="1">
      <c r="B3" s="102"/>
    </row>
    <row r="4" spans="2:34" ht="9" customHeight="1">
      <c r="B4" s="126" t="s">
        <v>271</v>
      </c>
      <c r="C4" s="126"/>
      <c r="D4" s="126"/>
      <c r="E4" s="126"/>
      <c r="F4" s="256" t="s">
        <v>371</v>
      </c>
      <c r="G4" s="256"/>
      <c r="H4" s="256"/>
      <c r="I4" s="256"/>
      <c r="K4" s="137" t="s">
        <v>359</v>
      </c>
      <c r="L4" s="138"/>
      <c r="M4" s="139"/>
      <c r="N4" s="256" t="s">
        <v>272</v>
      </c>
      <c r="O4" s="256"/>
      <c r="P4" s="256"/>
      <c r="Q4" s="256"/>
      <c r="T4" s="128" t="s">
        <v>265</v>
      </c>
      <c r="U4" s="128"/>
      <c r="V4" s="128"/>
      <c r="W4" s="128"/>
      <c r="X4" s="257" t="s">
        <v>372</v>
      </c>
      <c r="Y4" s="258"/>
      <c r="Z4" s="258"/>
      <c r="AA4" s="258"/>
      <c r="AB4" s="258"/>
      <c r="AC4" s="258"/>
      <c r="AD4" s="258"/>
      <c r="AE4" s="258"/>
      <c r="AF4" s="258"/>
      <c r="AG4" s="258"/>
      <c r="AH4" s="259"/>
    </row>
    <row r="5" spans="2:34" ht="3" customHeight="1">
      <c r="B5" s="103"/>
      <c r="C5" s="103"/>
      <c r="D5" s="103"/>
      <c r="E5" s="103"/>
      <c r="F5" s="104"/>
      <c r="G5" s="104"/>
      <c r="H5" s="104"/>
      <c r="I5" s="104"/>
      <c r="K5" s="103"/>
      <c r="L5" s="105"/>
      <c r="M5" s="105"/>
      <c r="N5" s="105"/>
      <c r="O5" s="106"/>
      <c r="P5" s="104"/>
      <c r="Q5" s="104"/>
      <c r="R5" s="104"/>
      <c r="T5" s="107"/>
      <c r="U5" s="107"/>
      <c r="V5" s="107"/>
      <c r="W5" s="107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</row>
    <row r="6" spans="2:32" ht="9" customHeight="1">
      <c r="B6" s="126" t="s">
        <v>263</v>
      </c>
      <c r="C6" s="126"/>
      <c r="D6" s="126"/>
      <c r="E6" s="126"/>
      <c r="F6" s="256" t="s">
        <v>371</v>
      </c>
      <c r="G6" s="256"/>
      <c r="H6" s="256"/>
      <c r="I6" s="256"/>
      <c r="K6" s="128" t="s">
        <v>267</v>
      </c>
      <c r="L6" s="128"/>
      <c r="M6" s="128"/>
      <c r="N6" s="128"/>
      <c r="O6" s="128"/>
      <c r="P6" s="128"/>
      <c r="Q6" s="128"/>
      <c r="R6" s="128"/>
      <c r="S6" s="128"/>
      <c r="T6" s="128"/>
      <c r="U6" s="260" t="s">
        <v>268</v>
      </c>
      <c r="V6" s="260"/>
      <c r="W6" s="260"/>
      <c r="X6" s="260"/>
      <c r="Z6" s="126" t="s">
        <v>269</v>
      </c>
      <c r="AA6" s="126"/>
      <c r="AB6" s="126"/>
      <c r="AC6" s="126"/>
      <c r="AD6" s="260" t="s">
        <v>372</v>
      </c>
      <c r="AE6" s="260"/>
      <c r="AF6" s="260"/>
    </row>
    <row r="8" spans="2:34" ht="9" customHeight="1">
      <c r="B8" s="143" t="s">
        <v>2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</row>
    <row r="9" spans="2:34" ht="9" customHeight="1">
      <c r="B9" s="152" t="s">
        <v>360</v>
      </c>
      <c r="C9" s="153"/>
      <c r="D9" s="153"/>
      <c r="E9" s="153"/>
      <c r="F9" s="153"/>
      <c r="G9" s="154"/>
      <c r="H9" s="155" t="s">
        <v>361</v>
      </c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7"/>
    </row>
    <row r="10" spans="2:34" ht="9" customHeight="1">
      <c r="B10" s="158" t="s">
        <v>276</v>
      </c>
      <c r="C10" s="159"/>
      <c r="D10" s="159"/>
      <c r="E10" s="159"/>
      <c r="F10" s="159"/>
      <c r="G10" s="159"/>
      <c r="H10" s="160"/>
      <c r="I10" s="161" t="s">
        <v>368</v>
      </c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3"/>
    </row>
    <row r="11" spans="2:34" ht="9" customHeight="1">
      <c r="B11" s="158" t="s">
        <v>273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164" t="s">
        <v>366</v>
      </c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6"/>
    </row>
    <row r="12" spans="2:34" ht="9" customHeight="1">
      <c r="B12" s="143" t="s">
        <v>275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4" t="s">
        <v>358</v>
      </c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</row>
    <row r="13" spans="2:34" ht="9" customHeight="1"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</row>
    <row r="14" ht="3" customHeight="1"/>
    <row r="15" spans="2:34" ht="9" customHeight="1">
      <c r="B15" s="145" t="s">
        <v>277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7"/>
      <c r="Y15" s="148">
        <v>1</v>
      </c>
      <c r="Z15" s="148"/>
      <c r="AA15" s="148"/>
      <c r="AB15" s="148"/>
      <c r="AC15" s="148"/>
      <c r="AD15" s="148"/>
      <c r="AE15" s="148"/>
      <c r="AF15" s="148"/>
      <c r="AG15" s="148"/>
      <c r="AH15" s="148"/>
    </row>
    <row r="16" ht="3" customHeight="1"/>
    <row r="17" spans="2:34" ht="9" customHeight="1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10"/>
      <c r="N17" s="110"/>
      <c r="O17" s="110"/>
      <c r="P17" s="110"/>
      <c r="Q17" s="110"/>
      <c r="R17" s="110"/>
      <c r="S17" s="110"/>
      <c r="T17" s="110"/>
      <c r="U17" s="110"/>
      <c r="V17" s="111"/>
      <c r="Y17" s="261" t="s">
        <v>278</v>
      </c>
      <c r="Z17" s="262"/>
      <c r="AA17" s="262"/>
      <c r="AB17" s="262"/>
      <c r="AC17" s="263"/>
      <c r="AD17" s="262" t="s">
        <v>279</v>
      </c>
      <c r="AE17" s="262"/>
      <c r="AF17" s="262"/>
      <c r="AG17" s="262"/>
      <c r="AH17" s="263"/>
    </row>
    <row r="18" spans="2:34" ht="9" customHeight="1">
      <c r="B18" s="117">
        <v>1</v>
      </c>
      <c r="C18" s="118" t="s">
        <v>30</v>
      </c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74">
        <f>IF(SUM(V19:X25)=0,"",SUM(V19:X25))</f>
      </c>
      <c r="W18" s="175"/>
      <c r="X18" s="176"/>
      <c r="Y18" s="177">
        <f>SUM(Y19:AC25)</f>
        <v>2071.23</v>
      </c>
      <c r="Z18" s="177"/>
      <c r="AA18" s="177"/>
      <c r="AB18" s="177"/>
      <c r="AC18" s="178"/>
      <c r="AD18" s="177">
        <f>SUM(AD19:AH25)</f>
        <v>2071.23</v>
      </c>
      <c r="AE18" s="177"/>
      <c r="AF18" s="177"/>
      <c r="AG18" s="177"/>
      <c r="AH18" s="178"/>
    </row>
    <row r="19" spans="2:34" ht="9" customHeight="1">
      <c r="B19" s="115" t="s">
        <v>280</v>
      </c>
      <c r="C19" s="167" t="s">
        <v>314</v>
      </c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79"/>
      <c r="Y19" s="180">
        <v>2071.23</v>
      </c>
      <c r="Z19" s="180"/>
      <c r="AA19" s="180"/>
      <c r="AB19" s="180"/>
      <c r="AC19" s="181"/>
      <c r="AD19" s="170">
        <f>IF(Y19=0,"",Y19*$Y$15)</f>
        <v>2071.23</v>
      </c>
      <c r="AE19" s="170"/>
      <c r="AF19" s="170"/>
      <c r="AG19" s="170"/>
      <c r="AH19" s="171"/>
    </row>
    <row r="20" spans="2:34" ht="9" customHeight="1">
      <c r="B20" s="115" t="s">
        <v>281</v>
      </c>
      <c r="C20" s="167" t="s">
        <v>34</v>
      </c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8"/>
      <c r="W20" s="168"/>
      <c r="X20" s="169"/>
      <c r="Y20" s="170">
        <f>IF(V20="","",($V$20*1100))</f>
      </c>
      <c r="Z20" s="170"/>
      <c r="AA20" s="170"/>
      <c r="AB20" s="170"/>
      <c r="AC20" s="171"/>
      <c r="AD20" s="170">
        <f aca="true" t="shared" si="0" ref="AD20:AD25">IF(Y20="","",Y20*$Y$15)</f>
      </c>
      <c r="AE20" s="170"/>
      <c r="AF20" s="170"/>
      <c r="AG20" s="170"/>
      <c r="AH20" s="171"/>
    </row>
    <row r="21" spans="2:34" ht="9" customHeight="1">
      <c r="B21" s="115" t="s">
        <v>288</v>
      </c>
      <c r="C21" s="167" t="s">
        <v>33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8"/>
      <c r="W21" s="168"/>
      <c r="X21" s="169"/>
      <c r="Y21" s="170">
        <f>IF(V21="","",$Y$19*V21)</f>
      </c>
      <c r="Z21" s="170"/>
      <c r="AA21" s="170"/>
      <c r="AB21" s="170"/>
      <c r="AC21" s="171"/>
      <c r="AD21" s="170">
        <f t="shared" si="0"/>
      </c>
      <c r="AE21" s="170"/>
      <c r="AF21" s="170"/>
      <c r="AG21" s="170"/>
      <c r="AH21" s="171"/>
    </row>
    <row r="22" spans="2:34" ht="9" customHeight="1">
      <c r="B22" s="115" t="s">
        <v>289</v>
      </c>
      <c r="C22" s="167" t="s">
        <v>35</v>
      </c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8"/>
      <c r="W22" s="168"/>
      <c r="X22" s="169"/>
      <c r="Y22" s="170">
        <f>IF(V22="","",$Y$19*V22)</f>
      </c>
      <c r="Z22" s="170"/>
      <c r="AA22" s="170"/>
      <c r="AB22" s="170"/>
      <c r="AC22" s="171"/>
      <c r="AD22" s="170">
        <f t="shared" si="0"/>
      </c>
      <c r="AE22" s="170"/>
      <c r="AF22" s="170"/>
      <c r="AG22" s="170"/>
      <c r="AH22" s="171"/>
    </row>
    <row r="23" spans="2:34" ht="9" customHeight="1">
      <c r="B23" s="115" t="s">
        <v>290</v>
      </c>
      <c r="C23" s="167" t="s">
        <v>37</v>
      </c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8"/>
      <c r="W23" s="168"/>
      <c r="X23" s="169"/>
      <c r="Y23" s="170">
        <f>IF(V23="","",$Y$19*V23)</f>
      </c>
      <c r="Z23" s="170"/>
      <c r="AA23" s="170"/>
      <c r="AB23" s="170"/>
      <c r="AC23" s="171"/>
      <c r="AD23" s="170">
        <f t="shared" si="0"/>
      </c>
      <c r="AE23" s="170"/>
      <c r="AF23" s="170"/>
      <c r="AG23" s="170"/>
      <c r="AH23" s="171"/>
    </row>
    <row r="24" spans="2:34" ht="9" customHeight="1">
      <c r="B24" s="115" t="s">
        <v>291</v>
      </c>
      <c r="C24" s="167" t="s">
        <v>39</v>
      </c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8"/>
      <c r="W24" s="168"/>
      <c r="X24" s="169"/>
      <c r="Y24" s="170">
        <f>IF(V24="","",$Y$19*V24)</f>
      </c>
      <c r="Z24" s="170"/>
      <c r="AA24" s="170"/>
      <c r="AB24" s="170"/>
      <c r="AC24" s="171"/>
      <c r="AD24" s="170">
        <f t="shared" si="0"/>
      </c>
      <c r="AE24" s="170"/>
      <c r="AF24" s="170"/>
      <c r="AG24" s="170"/>
      <c r="AH24" s="171"/>
    </row>
    <row r="25" spans="2:34" ht="9" customHeight="1">
      <c r="B25" s="116" t="s">
        <v>292</v>
      </c>
      <c r="C25" s="182" t="s">
        <v>293</v>
      </c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3"/>
      <c r="W25" s="183"/>
      <c r="X25" s="184"/>
      <c r="Y25" s="185">
        <f>IF(V25="","",$Y$19*V25)</f>
      </c>
      <c r="Z25" s="185"/>
      <c r="AA25" s="185"/>
      <c r="AB25" s="185"/>
      <c r="AC25" s="186"/>
      <c r="AD25" s="185">
        <f t="shared" si="0"/>
      </c>
      <c r="AE25" s="185"/>
      <c r="AF25" s="185"/>
      <c r="AG25" s="185"/>
      <c r="AH25" s="186"/>
    </row>
    <row r="26" spans="2:34" ht="3" customHeight="1">
      <c r="B26" s="109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</row>
    <row r="27" spans="2:34" ht="9" customHeight="1">
      <c r="B27" s="117">
        <v>2</v>
      </c>
      <c r="C27" s="191" t="s">
        <v>44</v>
      </c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74">
        <f>IF(SUM(V28:X34)=0,"",SUM(V28:X34))</f>
        <v>0.06</v>
      </c>
      <c r="W27" s="175"/>
      <c r="X27" s="176"/>
      <c r="Y27" s="177">
        <f>SUM(Y28:AC34)</f>
        <v>332.2738</v>
      </c>
      <c r="Z27" s="177"/>
      <c r="AA27" s="177"/>
      <c r="AB27" s="177"/>
      <c r="AC27" s="178"/>
      <c r="AD27" s="177">
        <f>SUM(AD28:AH34)</f>
        <v>332.2738</v>
      </c>
      <c r="AE27" s="177"/>
      <c r="AF27" s="177"/>
      <c r="AG27" s="177"/>
      <c r="AH27" s="178"/>
    </row>
    <row r="28" spans="2:34" ht="9" customHeight="1">
      <c r="B28" s="115" t="s">
        <v>282</v>
      </c>
      <c r="C28" s="167" t="s">
        <v>45</v>
      </c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87">
        <v>0.06</v>
      </c>
      <c r="W28" s="187"/>
      <c r="X28" s="188"/>
      <c r="Y28" s="170">
        <f>IF(V28="","",$Y$19*V28)</f>
        <v>124.2738</v>
      </c>
      <c r="Z28" s="170"/>
      <c r="AA28" s="170"/>
      <c r="AB28" s="170"/>
      <c r="AC28" s="171"/>
      <c r="AD28" s="170">
        <f aca="true" t="shared" si="1" ref="AD28:AD34">IF(Y28="","",Y28*$Y$15)</f>
        <v>124.2738</v>
      </c>
      <c r="AE28" s="170"/>
      <c r="AF28" s="170"/>
      <c r="AG28" s="170"/>
      <c r="AH28" s="171"/>
    </row>
    <row r="29" spans="2:34" ht="9" customHeight="1">
      <c r="B29" s="115" t="s">
        <v>316</v>
      </c>
      <c r="C29" s="167" t="s">
        <v>47</v>
      </c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87"/>
      <c r="W29" s="187"/>
      <c r="X29" s="188"/>
      <c r="Y29" s="170"/>
      <c r="Z29" s="170"/>
      <c r="AA29" s="170"/>
      <c r="AB29" s="170"/>
      <c r="AC29" s="171"/>
      <c r="AD29" s="170">
        <f t="shared" si="1"/>
      </c>
      <c r="AE29" s="170"/>
      <c r="AF29" s="170"/>
      <c r="AG29" s="170"/>
      <c r="AH29" s="171"/>
    </row>
    <row r="30" spans="2:34" ht="9" customHeight="1">
      <c r="B30" s="115" t="s">
        <v>283</v>
      </c>
      <c r="C30" s="167" t="s">
        <v>48</v>
      </c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87"/>
      <c r="W30" s="187"/>
      <c r="X30" s="188"/>
      <c r="Y30" s="170">
        <v>208</v>
      </c>
      <c r="Z30" s="170"/>
      <c r="AA30" s="170"/>
      <c r="AB30" s="170"/>
      <c r="AC30" s="171"/>
      <c r="AD30" s="170">
        <f t="shared" si="1"/>
        <v>208</v>
      </c>
      <c r="AE30" s="170"/>
      <c r="AF30" s="170"/>
      <c r="AG30" s="170"/>
      <c r="AH30" s="171"/>
    </row>
    <row r="31" spans="2:34" ht="9" customHeight="1">
      <c r="B31" s="115" t="s">
        <v>284</v>
      </c>
      <c r="C31" s="167" t="s">
        <v>49</v>
      </c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87"/>
      <c r="W31" s="187"/>
      <c r="X31" s="188"/>
      <c r="Y31" s="170">
        <f>IF(V31="","",$Y$19*V31)</f>
      </c>
      <c r="Z31" s="170"/>
      <c r="AA31" s="170"/>
      <c r="AB31" s="170"/>
      <c r="AC31" s="171"/>
      <c r="AD31" s="170">
        <f t="shared" si="1"/>
      </c>
      <c r="AE31" s="170"/>
      <c r="AF31" s="170"/>
      <c r="AG31" s="170"/>
      <c r="AH31" s="171"/>
    </row>
    <row r="32" spans="2:34" ht="9" customHeight="1">
      <c r="B32" s="115" t="s">
        <v>285</v>
      </c>
      <c r="C32" s="167" t="s">
        <v>317</v>
      </c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87"/>
      <c r="W32" s="187"/>
      <c r="X32" s="188"/>
      <c r="Y32" s="170">
        <f>IF(V32="","",$Y$19*V32)</f>
      </c>
      <c r="Z32" s="170"/>
      <c r="AA32" s="170"/>
      <c r="AB32" s="170"/>
      <c r="AC32" s="171"/>
      <c r="AD32" s="170">
        <f t="shared" si="1"/>
      </c>
      <c r="AE32" s="170"/>
      <c r="AF32" s="170"/>
      <c r="AG32" s="170"/>
      <c r="AH32" s="171"/>
    </row>
    <row r="33" spans="2:34" ht="9" customHeight="1">
      <c r="B33" s="115" t="s">
        <v>286</v>
      </c>
      <c r="C33" s="167" t="s">
        <v>51</v>
      </c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87"/>
      <c r="W33" s="187"/>
      <c r="X33" s="188"/>
      <c r="Y33" s="170">
        <f>IF(V33="","",$Y$19*V33)</f>
      </c>
      <c r="Z33" s="170"/>
      <c r="AA33" s="170"/>
      <c r="AB33" s="170"/>
      <c r="AC33" s="171"/>
      <c r="AD33" s="170">
        <f t="shared" si="1"/>
      </c>
      <c r="AE33" s="170"/>
      <c r="AF33" s="170"/>
      <c r="AG33" s="170"/>
      <c r="AH33" s="171"/>
    </row>
    <row r="34" spans="2:34" ht="9" customHeight="1">
      <c r="B34" s="116" t="s">
        <v>287</v>
      </c>
      <c r="C34" s="182" t="s">
        <v>52</v>
      </c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95"/>
      <c r="W34" s="195"/>
      <c r="X34" s="196"/>
      <c r="Y34" s="185">
        <f>IF(V34="","",$Y$19*V34)</f>
      </c>
      <c r="Z34" s="185"/>
      <c r="AA34" s="185"/>
      <c r="AB34" s="185"/>
      <c r="AC34" s="186"/>
      <c r="AD34" s="185">
        <f t="shared" si="1"/>
      </c>
      <c r="AE34" s="185"/>
      <c r="AF34" s="185"/>
      <c r="AG34" s="185"/>
      <c r="AH34" s="186"/>
    </row>
    <row r="35" spans="2:34" ht="3" customHeight="1">
      <c r="B35" s="102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</row>
    <row r="36" spans="2:34" ht="9" customHeight="1">
      <c r="B36" s="119">
        <v>3</v>
      </c>
      <c r="C36" s="199" t="s">
        <v>318</v>
      </c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74">
        <f>IF(SUM(V37:X44)=0,"",SUM(V37:X44))</f>
        <v>0.35620000000000007</v>
      </c>
      <c r="W36" s="174"/>
      <c r="X36" s="200"/>
      <c r="Y36" s="177">
        <f>SUM(Y37:AC44)</f>
        <v>737.7721260000001</v>
      </c>
      <c r="Z36" s="177"/>
      <c r="AA36" s="177"/>
      <c r="AB36" s="177"/>
      <c r="AC36" s="177"/>
      <c r="AD36" s="201">
        <f>SUM(AD37:AH44)</f>
        <v>737.7721260000001</v>
      </c>
      <c r="AE36" s="177"/>
      <c r="AF36" s="177"/>
      <c r="AG36" s="177"/>
      <c r="AH36" s="178"/>
    </row>
    <row r="37" spans="2:34" ht="9" customHeight="1">
      <c r="B37" s="115" t="s">
        <v>302</v>
      </c>
      <c r="C37" s="167" t="s">
        <v>295</v>
      </c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87">
        <v>0.2</v>
      </c>
      <c r="W37" s="187"/>
      <c r="X37" s="188"/>
      <c r="Y37" s="170">
        <f aca="true" t="shared" si="2" ref="Y37:Y44">IF(V37="","",$Y$18*V37)</f>
        <v>414.24600000000004</v>
      </c>
      <c r="Z37" s="170"/>
      <c r="AA37" s="170"/>
      <c r="AB37" s="170"/>
      <c r="AC37" s="171"/>
      <c r="AD37" s="170">
        <f aca="true" t="shared" si="3" ref="AD37:AD44">IF(Y37="","",Y37*$Y$15)</f>
        <v>414.24600000000004</v>
      </c>
      <c r="AE37" s="170"/>
      <c r="AF37" s="170"/>
      <c r="AG37" s="170"/>
      <c r="AH37" s="171"/>
    </row>
    <row r="38" spans="2:34" ht="9" customHeight="1">
      <c r="B38" s="115" t="s">
        <v>303</v>
      </c>
      <c r="C38" s="167" t="s">
        <v>296</v>
      </c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87">
        <v>0.08</v>
      </c>
      <c r="W38" s="187"/>
      <c r="X38" s="188"/>
      <c r="Y38" s="170">
        <f t="shared" si="2"/>
        <v>165.6984</v>
      </c>
      <c r="Z38" s="170"/>
      <c r="AA38" s="170"/>
      <c r="AB38" s="170"/>
      <c r="AC38" s="171"/>
      <c r="AD38" s="170">
        <f t="shared" si="3"/>
        <v>165.6984</v>
      </c>
      <c r="AE38" s="170"/>
      <c r="AF38" s="170"/>
      <c r="AG38" s="170"/>
      <c r="AH38" s="171"/>
    </row>
    <row r="39" spans="2:34" ht="9" customHeight="1">
      <c r="B39" s="115" t="s">
        <v>304</v>
      </c>
      <c r="C39" s="167" t="s">
        <v>297</v>
      </c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87">
        <v>0.015</v>
      </c>
      <c r="W39" s="187"/>
      <c r="X39" s="188"/>
      <c r="Y39" s="170">
        <f t="shared" si="2"/>
        <v>31.06845</v>
      </c>
      <c r="Z39" s="170"/>
      <c r="AA39" s="170"/>
      <c r="AB39" s="170"/>
      <c r="AC39" s="171"/>
      <c r="AD39" s="170">
        <f t="shared" si="3"/>
        <v>31.06845</v>
      </c>
      <c r="AE39" s="170"/>
      <c r="AF39" s="170"/>
      <c r="AG39" s="170"/>
      <c r="AH39" s="171"/>
    </row>
    <row r="40" spans="2:34" ht="9" customHeight="1">
      <c r="B40" s="115" t="s">
        <v>305</v>
      </c>
      <c r="C40" s="167" t="s">
        <v>298</v>
      </c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87">
        <v>0.01</v>
      </c>
      <c r="W40" s="187"/>
      <c r="X40" s="188"/>
      <c r="Y40" s="170">
        <f t="shared" si="2"/>
        <v>20.7123</v>
      </c>
      <c r="Z40" s="170"/>
      <c r="AA40" s="170"/>
      <c r="AB40" s="170"/>
      <c r="AC40" s="171"/>
      <c r="AD40" s="170">
        <f t="shared" si="3"/>
        <v>20.7123</v>
      </c>
      <c r="AE40" s="170"/>
      <c r="AF40" s="170"/>
      <c r="AG40" s="170"/>
      <c r="AH40" s="171"/>
    </row>
    <row r="41" spans="2:34" ht="9" customHeight="1">
      <c r="B41" s="115" t="s">
        <v>306</v>
      </c>
      <c r="C41" s="167" t="s">
        <v>299</v>
      </c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87">
        <v>0.002</v>
      </c>
      <c r="W41" s="187"/>
      <c r="X41" s="188"/>
      <c r="Y41" s="170">
        <f t="shared" si="2"/>
        <v>4.14246</v>
      </c>
      <c r="Z41" s="170"/>
      <c r="AA41" s="170"/>
      <c r="AB41" s="170"/>
      <c r="AC41" s="171"/>
      <c r="AD41" s="170">
        <f t="shared" si="3"/>
        <v>4.14246</v>
      </c>
      <c r="AE41" s="170"/>
      <c r="AF41" s="170"/>
      <c r="AG41" s="170"/>
      <c r="AH41" s="171"/>
    </row>
    <row r="42" spans="2:34" ht="9" customHeight="1">
      <c r="B42" s="115" t="s">
        <v>307</v>
      </c>
      <c r="C42" s="167" t="s">
        <v>294</v>
      </c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87">
        <v>0.006</v>
      </c>
      <c r="W42" s="187"/>
      <c r="X42" s="188"/>
      <c r="Y42" s="170">
        <f t="shared" si="2"/>
        <v>12.427380000000001</v>
      </c>
      <c r="Z42" s="170"/>
      <c r="AA42" s="170"/>
      <c r="AB42" s="170"/>
      <c r="AC42" s="171"/>
      <c r="AD42" s="170">
        <f t="shared" si="3"/>
        <v>12.427380000000001</v>
      </c>
      <c r="AE42" s="170"/>
      <c r="AF42" s="170"/>
      <c r="AG42" s="170"/>
      <c r="AH42" s="171"/>
    </row>
    <row r="43" spans="2:34" ht="9" customHeight="1">
      <c r="B43" s="115" t="s">
        <v>308</v>
      </c>
      <c r="C43" s="167" t="s">
        <v>300</v>
      </c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87">
        <v>0.025</v>
      </c>
      <c r="W43" s="187"/>
      <c r="X43" s="188"/>
      <c r="Y43" s="170">
        <f t="shared" si="2"/>
        <v>51.780750000000005</v>
      </c>
      <c r="Z43" s="170"/>
      <c r="AA43" s="170"/>
      <c r="AB43" s="170"/>
      <c r="AC43" s="171"/>
      <c r="AD43" s="170">
        <f t="shared" si="3"/>
        <v>51.780750000000005</v>
      </c>
      <c r="AE43" s="170"/>
      <c r="AF43" s="170"/>
      <c r="AG43" s="170"/>
      <c r="AH43" s="171"/>
    </row>
    <row r="44" spans="2:34" ht="9" customHeight="1">
      <c r="B44" s="116" t="s">
        <v>309</v>
      </c>
      <c r="C44" s="182" t="s">
        <v>301</v>
      </c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205">
        <v>0.0182</v>
      </c>
      <c r="W44" s="205"/>
      <c r="X44" s="264"/>
      <c r="Y44" s="185">
        <f t="shared" si="2"/>
        <v>37.696386000000004</v>
      </c>
      <c r="Z44" s="185"/>
      <c r="AA44" s="185"/>
      <c r="AB44" s="185"/>
      <c r="AC44" s="186"/>
      <c r="AD44" s="185">
        <f t="shared" si="3"/>
        <v>37.696386000000004</v>
      </c>
      <c r="AE44" s="185"/>
      <c r="AF44" s="185"/>
      <c r="AG44" s="185"/>
      <c r="AH44" s="186"/>
    </row>
    <row r="45" spans="2:34" ht="3" customHeight="1">
      <c r="B45" s="109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</row>
    <row r="46" spans="2:34" ht="9" customHeight="1">
      <c r="B46" s="117">
        <v>4</v>
      </c>
      <c r="C46" s="191" t="s">
        <v>90</v>
      </c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74">
        <f>IF(SUM(V47:X56)=0,"",SUM(V47:X56))</f>
        <v>0.163022</v>
      </c>
      <c r="W46" s="175"/>
      <c r="X46" s="175"/>
      <c r="Y46" s="201">
        <f>SUM(Y47:AC56)</f>
        <v>337.65605705999997</v>
      </c>
      <c r="Z46" s="177"/>
      <c r="AA46" s="177"/>
      <c r="AB46" s="177"/>
      <c r="AC46" s="178"/>
      <c r="AD46" s="201">
        <f>SUM(AD47:AH56)</f>
        <v>337.65605705999997</v>
      </c>
      <c r="AE46" s="177"/>
      <c r="AF46" s="177"/>
      <c r="AG46" s="177"/>
      <c r="AH46" s="178"/>
    </row>
    <row r="47" spans="2:34" ht="9" customHeight="1">
      <c r="B47" s="115" t="s">
        <v>65</v>
      </c>
      <c r="C47" s="167" t="s">
        <v>81</v>
      </c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87">
        <v>0.0833</v>
      </c>
      <c r="W47" s="187"/>
      <c r="X47" s="187"/>
      <c r="Y47" s="202">
        <f aca="true" t="shared" si="4" ref="Y47:Y56">IF(V47="","",$Y$18*V47)</f>
        <v>172.533459</v>
      </c>
      <c r="Z47" s="170"/>
      <c r="AA47" s="170"/>
      <c r="AB47" s="170"/>
      <c r="AC47" s="171"/>
      <c r="AD47" s="202">
        <f aca="true" t="shared" si="5" ref="AD47:AD56">IF(Y47="","",Y47*$Y$15)</f>
        <v>172.533459</v>
      </c>
      <c r="AE47" s="170"/>
      <c r="AF47" s="170"/>
      <c r="AG47" s="170"/>
      <c r="AH47" s="171"/>
    </row>
    <row r="48" spans="2:34" ht="9" customHeight="1">
      <c r="B48" s="115" t="s">
        <v>79</v>
      </c>
      <c r="C48" s="167" t="s">
        <v>322</v>
      </c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87">
        <f>IF(V47="","",V47*$V$36)</f>
        <v>0.029671460000000007</v>
      </c>
      <c r="W48" s="187"/>
      <c r="X48" s="187"/>
      <c r="Y48" s="202">
        <f t="shared" si="4"/>
        <v>61.45641809580002</v>
      </c>
      <c r="Z48" s="170"/>
      <c r="AA48" s="170"/>
      <c r="AB48" s="170"/>
      <c r="AC48" s="171"/>
      <c r="AD48" s="202">
        <f t="shared" si="5"/>
        <v>61.45641809580002</v>
      </c>
      <c r="AE48" s="170"/>
      <c r="AF48" s="170"/>
      <c r="AG48" s="170"/>
      <c r="AH48" s="171"/>
    </row>
    <row r="49" spans="2:34" ht="9" customHeight="1">
      <c r="B49" s="115" t="s">
        <v>85</v>
      </c>
      <c r="C49" s="167" t="s">
        <v>321</v>
      </c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87">
        <v>0.0065</v>
      </c>
      <c r="W49" s="187"/>
      <c r="X49" s="187"/>
      <c r="Y49" s="202">
        <f t="shared" si="4"/>
        <v>13.462995</v>
      </c>
      <c r="Z49" s="170"/>
      <c r="AA49" s="170"/>
      <c r="AB49" s="170"/>
      <c r="AC49" s="171"/>
      <c r="AD49" s="202">
        <f t="shared" si="5"/>
        <v>13.462995</v>
      </c>
      <c r="AE49" s="170"/>
      <c r="AF49" s="170"/>
      <c r="AG49" s="170"/>
      <c r="AH49" s="171"/>
    </row>
    <row r="50" spans="2:34" ht="9" customHeight="1">
      <c r="B50" s="115" t="s">
        <v>89</v>
      </c>
      <c r="C50" s="167" t="s">
        <v>323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87">
        <f>IF(V49="","",V49*$V$36)</f>
        <v>0.0023153</v>
      </c>
      <c r="W50" s="187"/>
      <c r="X50" s="187"/>
      <c r="Y50" s="202">
        <f t="shared" si="4"/>
        <v>4.795518819000001</v>
      </c>
      <c r="Z50" s="170"/>
      <c r="AA50" s="170"/>
      <c r="AB50" s="170"/>
      <c r="AC50" s="171"/>
      <c r="AD50" s="202">
        <f t="shared" si="5"/>
        <v>4.795518819000001</v>
      </c>
      <c r="AE50" s="170"/>
      <c r="AF50" s="170"/>
      <c r="AG50" s="170"/>
      <c r="AH50" s="171"/>
    </row>
    <row r="51" spans="2:34" ht="9" customHeight="1">
      <c r="B51" s="115" t="s">
        <v>99</v>
      </c>
      <c r="C51" s="167" t="s">
        <v>91</v>
      </c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87">
        <v>0.0008</v>
      </c>
      <c r="W51" s="187"/>
      <c r="X51" s="187"/>
      <c r="Y51" s="202">
        <f t="shared" si="4"/>
        <v>1.656984</v>
      </c>
      <c r="Z51" s="170"/>
      <c r="AA51" s="170"/>
      <c r="AB51" s="170"/>
      <c r="AC51" s="171"/>
      <c r="AD51" s="202">
        <f t="shared" si="5"/>
        <v>1.656984</v>
      </c>
      <c r="AE51" s="170"/>
      <c r="AF51" s="170"/>
      <c r="AG51" s="170"/>
      <c r="AH51" s="171"/>
    </row>
    <row r="52" spans="2:34" ht="9" customHeight="1">
      <c r="B52" s="115" t="s">
        <v>113</v>
      </c>
      <c r="C52" s="167" t="s">
        <v>324</v>
      </c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87">
        <f>IF(V51="","",V51*$V$38)</f>
        <v>6.400000000000001E-05</v>
      </c>
      <c r="W52" s="187"/>
      <c r="X52" s="187"/>
      <c r="Y52" s="202">
        <f t="shared" si="4"/>
        <v>0.13255872000000002</v>
      </c>
      <c r="Z52" s="170"/>
      <c r="AA52" s="170"/>
      <c r="AB52" s="170"/>
      <c r="AC52" s="171"/>
      <c r="AD52" s="202">
        <f t="shared" si="5"/>
        <v>0.13255872000000002</v>
      </c>
      <c r="AE52" s="170"/>
      <c r="AF52" s="170"/>
      <c r="AG52" s="170"/>
      <c r="AH52" s="171"/>
    </row>
    <row r="53" spans="2:34" ht="9" customHeight="1">
      <c r="B53" s="115" t="s">
        <v>310</v>
      </c>
      <c r="C53" s="167" t="s">
        <v>325</v>
      </c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87">
        <v>0.04</v>
      </c>
      <c r="W53" s="187"/>
      <c r="X53" s="187"/>
      <c r="Y53" s="202">
        <f t="shared" si="4"/>
        <v>82.8492</v>
      </c>
      <c r="Z53" s="170"/>
      <c r="AA53" s="170"/>
      <c r="AB53" s="170"/>
      <c r="AC53" s="171"/>
      <c r="AD53" s="202">
        <f t="shared" si="5"/>
        <v>82.8492</v>
      </c>
      <c r="AE53" s="170"/>
      <c r="AF53" s="170"/>
      <c r="AG53" s="170"/>
      <c r="AH53" s="171"/>
    </row>
    <row r="54" spans="2:34" ht="9" customHeight="1">
      <c r="B54" s="115" t="s">
        <v>311</v>
      </c>
      <c r="C54" s="167" t="s">
        <v>94</v>
      </c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87">
        <v>0.0002</v>
      </c>
      <c r="W54" s="187"/>
      <c r="X54" s="187"/>
      <c r="Y54" s="202">
        <f t="shared" si="4"/>
        <v>0.414246</v>
      </c>
      <c r="Z54" s="170"/>
      <c r="AA54" s="170"/>
      <c r="AB54" s="170"/>
      <c r="AC54" s="171"/>
      <c r="AD54" s="202">
        <f t="shared" si="5"/>
        <v>0.414246</v>
      </c>
      <c r="AE54" s="170"/>
      <c r="AF54" s="170"/>
      <c r="AG54" s="170"/>
      <c r="AH54" s="171"/>
    </row>
    <row r="55" spans="2:34" ht="9" customHeight="1">
      <c r="B55" s="115" t="s">
        <v>319</v>
      </c>
      <c r="C55" s="167" t="s">
        <v>326</v>
      </c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87">
        <f>IF(V54="","",V54*$V$36)</f>
        <v>7.124000000000002E-05</v>
      </c>
      <c r="W55" s="187"/>
      <c r="X55" s="187"/>
      <c r="Y55" s="202">
        <f t="shared" si="4"/>
        <v>0.14755442520000003</v>
      </c>
      <c r="Z55" s="170"/>
      <c r="AA55" s="170"/>
      <c r="AB55" s="170"/>
      <c r="AC55" s="171"/>
      <c r="AD55" s="202">
        <f t="shared" si="5"/>
        <v>0.14755442520000003</v>
      </c>
      <c r="AE55" s="170"/>
      <c r="AF55" s="170"/>
      <c r="AG55" s="170"/>
      <c r="AH55" s="171"/>
    </row>
    <row r="56" spans="2:34" ht="9" customHeight="1">
      <c r="B56" s="116" t="s">
        <v>320</v>
      </c>
      <c r="C56" s="182" t="s">
        <v>327</v>
      </c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205">
        <v>0.0001</v>
      </c>
      <c r="W56" s="205"/>
      <c r="X56" s="205"/>
      <c r="Y56" s="206">
        <f t="shared" si="4"/>
        <v>0.207123</v>
      </c>
      <c r="Z56" s="185"/>
      <c r="AA56" s="185"/>
      <c r="AB56" s="185"/>
      <c r="AC56" s="186"/>
      <c r="AD56" s="206">
        <f t="shared" si="5"/>
        <v>0.207123</v>
      </c>
      <c r="AE56" s="185"/>
      <c r="AF56" s="185"/>
      <c r="AG56" s="185"/>
      <c r="AH56" s="186"/>
    </row>
    <row r="57" spans="2:34" ht="3" customHeight="1">
      <c r="B57" s="109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</row>
    <row r="58" spans="2:34" ht="9" customHeight="1">
      <c r="B58" s="117">
        <v>5</v>
      </c>
      <c r="C58" s="191" t="s">
        <v>315</v>
      </c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74">
        <f>IF(SUM(V59:X65)=0,"",SUM(V59:X65))</f>
        <v>0.15135192000000003</v>
      </c>
      <c r="W58" s="175"/>
      <c r="X58" s="176"/>
      <c r="Y58" s="177">
        <f>SUM(Y59:AC65)</f>
        <v>313.4846372616</v>
      </c>
      <c r="Z58" s="177"/>
      <c r="AA58" s="177"/>
      <c r="AB58" s="177"/>
      <c r="AC58" s="178"/>
      <c r="AD58" s="177">
        <f>SUM(AD59:AH65)</f>
        <v>313.4846372616</v>
      </c>
      <c r="AE58" s="177"/>
      <c r="AF58" s="177"/>
      <c r="AG58" s="177"/>
      <c r="AH58" s="178"/>
    </row>
    <row r="59" spans="2:34" ht="9" customHeight="1">
      <c r="B59" s="115" t="s">
        <v>312</v>
      </c>
      <c r="C59" s="167" t="s">
        <v>101</v>
      </c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87">
        <v>0.1111</v>
      </c>
      <c r="W59" s="187"/>
      <c r="X59" s="188"/>
      <c r="Y59" s="170">
        <f aca="true" t="shared" si="6" ref="Y59:Y65">IF(V59="","",$Y$18*V59)</f>
        <v>230.113653</v>
      </c>
      <c r="Z59" s="170"/>
      <c r="AA59" s="170"/>
      <c r="AB59" s="170"/>
      <c r="AC59" s="171"/>
      <c r="AD59" s="170">
        <f aca="true" t="shared" si="7" ref="AD59:AD65">IF(Y59="","",Y59*$Y$15)</f>
        <v>230.113653</v>
      </c>
      <c r="AE59" s="170"/>
      <c r="AF59" s="170"/>
      <c r="AG59" s="170"/>
      <c r="AH59" s="171"/>
    </row>
    <row r="60" spans="2:34" ht="9" customHeight="1">
      <c r="B60" s="115" t="s">
        <v>328</v>
      </c>
      <c r="C60" s="167" t="s">
        <v>102</v>
      </c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87">
        <v>0.0001</v>
      </c>
      <c r="W60" s="187"/>
      <c r="X60" s="188"/>
      <c r="Y60" s="170">
        <f t="shared" si="6"/>
        <v>0.207123</v>
      </c>
      <c r="Z60" s="170"/>
      <c r="AA60" s="170"/>
      <c r="AB60" s="170"/>
      <c r="AC60" s="171"/>
      <c r="AD60" s="170">
        <f t="shared" si="7"/>
        <v>0.207123</v>
      </c>
      <c r="AE60" s="170"/>
      <c r="AF60" s="170"/>
      <c r="AG60" s="170"/>
      <c r="AH60" s="171"/>
    </row>
    <row r="61" spans="2:34" ht="9" customHeight="1">
      <c r="B61" s="115" t="s">
        <v>329</v>
      </c>
      <c r="C61" s="167" t="s">
        <v>103</v>
      </c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87">
        <v>0.0001</v>
      </c>
      <c r="W61" s="187"/>
      <c r="X61" s="188"/>
      <c r="Y61" s="170">
        <f t="shared" si="6"/>
        <v>0.207123</v>
      </c>
      <c r="Z61" s="170"/>
      <c r="AA61" s="170"/>
      <c r="AB61" s="170"/>
      <c r="AC61" s="171"/>
      <c r="AD61" s="170">
        <f t="shared" si="7"/>
        <v>0.207123</v>
      </c>
      <c r="AE61" s="170"/>
      <c r="AF61" s="170"/>
      <c r="AG61" s="170"/>
      <c r="AH61" s="171"/>
    </row>
    <row r="62" spans="2:34" ht="9" customHeight="1">
      <c r="B62" s="115" t="s">
        <v>330</v>
      </c>
      <c r="C62" s="167" t="s">
        <v>104</v>
      </c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87">
        <v>0.0001</v>
      </c>
      <c r="W62" s="187"/>
      <c r="X62" s="188"/>
      <c r="Y62" s="170">
        <f t="shared" si="6"/>
        <v>0.207123</v>
      </c>
      <c r="Z62" s="170"/>
      <c r="AA62" s="170"/>
      <c r="AB62" s="170"/>
      <c r="AC62" s="171"/>
      <c r="AD62" s="170">
        <f t="shared" si="7"/>
        <v>0.207123</v>
      </c>
      <c r="AE62" s="170"/>
      <c r="AF62" s="170"/>
      <c r="AG62" s="170"/>
      <c r="AH62" s="171"/>
    </row>
    <row r="63" spans="2:34" ht="9" customHeight="1">
      <c r="B63" s="115" t="s">
        <v>331</v>
      </c>
      <c r="C63" s="167" t="s">
        <v>105</v>
      </c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87">
        <v>0.0002</v>
      </c>
      <c r="W63" s="187"/>
      <c r="X63" s="188"/>
      <c r="Y63" s="170">
        <f t="shared" si="6"/>
        <v>0.414246</v>
      </c>
      <c r="Z63" s="170"/>
      <c r="AA63" s="170"/>
      <c r="AB63" s="170"/>
      <c r="AC63" s="171"/>
      <c r="AD63" s="170">
        <f t="shared" si="7"/>
        <v>0.414246</v>
      </c>
      <c r="AE63" s="170"/>
      <c r="AF63" s="170"/>
      <c r="AG63" s="170"/>
      <c r="AH63" s="171"/>
    </row>
    <row r="64" spans="2:34" ht="9" customHeight="1">
      <c r="B64" s="115" t="s">
        <v>332</v>
      </c>
      <c r="C64" s="167" t="s">
        <v>293</v>
      </c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87"/>
      <c r="W64" s="187"/>
      <c r="X64" s="188"/>
      <c r="Y64" s="170">
        <f t="shared" si="6"/>
      </c>
      <c r="Z64" s="170"/>
      <c r="AA64" s="170"/>
      <c r="AB64" s="170"/>
      <c r="AC64" s="171"/>
      <c r="AD64" s="170">
        <f t="shared" si="7"/>
      </c>
      <c r="AE64" s="170"/>
      <c r="AF64" s="170"/>
      <c r="AG64" s="170"/>
      <c r="AH64" s="171"/>
    </row>
    <row r="65" spans="2:34" ht="9" customHeight="1">
      <c r="B65" s="116" t="s">
        <v>333</v>
      </c>
      <c r="C65" s="182" t="s">
        <v>334</v>
      </c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95">
        <f>IF(SUM(V59:X63)="","",SUM(V59:X63)*$V$36)</f>
        <v>0.03975192000000002</v>
      </c>
      <c r="W65" s="195"/>
      <c r="X65" s="196"/>
      <c r="Y65" s="185">
        <f t="shared" si="6"/>
        <v>82.33536926160004</v>
      </c>
      <c r="Z65" s="185"/>
      <c r="AA65" s="185"/>
      <c r="AB65" s="185"/>
      <c r="AC65" s="186"/>
      <c r="AD65" s="185">
        <f t="shared" si="7"/>
        <v>82.33536926160004</v>
      </c>
      <c r="AE65" s="185"/>
      <c r="AF65" s="185"/>
      <c r="AG65" s="185"/>
      <c r="AH65" s="186"/>
    </row>
    <row r="66" spans="2:34" ht="3" customHeight="1">
      <c r="B66" s="109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</row>
    <row r="67" spans="2:34" ht="9" customHeight="1">
      <c r="B67" s="117">
        <v>6</v>
      </c>
      <c r="C67" s="191" t="s">
        <v>338</v>
      </c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74">
        <f>IF(SUM(V71:X71)=0,"",SUM(V71:X71))</f>
      </c>
      <c r="W67" s="175"/>
      <c r="X67" s="176"/>
      <c r="Y67" s="177">
        <f>SUM(Y68:AC71)</f>
        <v>0</v>
      </c>
      <c r="Z67" s="177"/>
      <c r="AA67" s="177"/>
      <c r="AB67" s="177"/>
      <c r="AC67" s="178"/>
      <c r="AD67" s="177">
        <f>SUM(AD68:AH71)</f>
        <v>0</v>
      </c>
      <c r="AE67" s="177"/>
      <c r="AF67" s="177"/>
      <c r="AG67" s="177"/>
      <c r="AH67" s="178"/>
    </row>
    <row r="68" spans="2:34" ht="9" customHeight="1">
      <c r="B68" s="115" t="s">
        <v>313</v>
      </c>
      <c r="C68" s="167" t="s">
        <v>339</v>
      </c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87"/>
      <c r="W68" s="187"/>
      <c r="X68" s="188"/>
      <c r="Y68" s="180"/>
      <c r="Z68" s="180"/>
      <c r="AA68" s="180"/>
      <c r="AB68" s="180"/>
      <c r="AC68" s="181"/>
      <c r="AD68" s="170">
        <f>IF(Y68="","",Y68*$Y$15)</f>
      </c>
      <c r="AE68" s="170"/>
      <c r="AF68" s="170"/>
      <c r="AG68" s="170"/>
      <c r="AH68" s="171"/>
    </row>
    <row r="69" spans="2:34" ht="9" customHeight="1">
      <c r="B69" s="115" t="s">
        <v>335</v>
      </c>
      <c r="C69" s="167" t="s">
        <v>340</v>
      </c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87"/>
      <c r="W69" s="187"/>
      <c r="X69" s="188"/>
      <c r="Y69" s="180">
        <f>IF(V69="","",$Y$18*V69)</f>
      </c>
      <c r="Z69" s="180"/>
      <c r="AA69" s="180"/>
      <c r="AB69" s="180"/>
      <c r="AC69" s="181"/>
      <c r="AD69" s="170">
        <f>IF(Y69="","",Y69*$Y$15)</f>
      </c>
      <c r="AE69" s="170"/>
      <c r="AF69" s="170"/>
      <c r="AG69" s="170"/>
      <c r="AH69" s="171"/>
    </row>
    <row r="70" spans="2:34" ht="9" customHeight="1">
      <c r="B70" s="115" t="s">
        <v>336</v>
      </c>
      <c r="C70" s="167" t="s">
        <v>341</v>
      </c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87"/>
      <c r="W70" s="187"/>
      <c r="X70" s="188"/>
      <c r="Y70" s="180">
        <f>IF(V70="","",$Y$18*V70)</f>
      </c>
      <c r="Z70" s="180"/>
      <c r="AA70" s="180"/>
      <c r="AB70" s="180"/>
      <c r="AC70" s="181"/>
      <c r="AD70" s="170">
        <f>IF(Y70="","",Y70*$Y$15)</f>
      </c>
      <c r="AE70" s="170"/>
      <c r="AF70" s="170"/>
      <c r="AG70" s="170"/>
      <c r="AH70" s="171"/>
    </row>
    <row r="71" spans="2:34" ht="9" customHeight="1">
      <c r="B71" s="116" t="s">
        <v>337</v>
      </c>
      <c r="C71" s="182" t="s">
        <v>40</v>
      </c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95"/>
      <c r="W71" s="195"/>
      <c r="X71" s="196"/>
      <c r="Y71" s="207">
        <f>IF(V71="","",$Y$36*V71)</f>
      </c>
      <c r="Z71" s="207"/>
      <c r="AA71" s="207"/>
      <c r="AB71" s="207"/>
      <c r="AC71" s="208"/>
      <c r="AD71" s="185">
        <f>IF(Y71="","",Y71*$Y$15)</f>
      </c>
      <c r="AE71" s="185"/>
      <c r="AF71" s="185"/>
      <c r="AG71" s="185"/>
      <c r="AH71" s="186"/>
    </row>
    <row r="72" spans="2:34" ht="3" customHeight="1">
      <c r="B72" s="109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</row>
    <row r="73" spans="2:34" ht="9" customHeight="1">
      <c r="B73" s="117">
        <v>7</v>
      </c>
      <c r="C73" s="191" t="s">
        <v>116</v>
      </c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74">
        <f>IF(SUM(V74:X80)=0,"",SUM(V74:X80))</f>
        <v>0.21650000000000003</v>
      </c>
      <c r="W73" s="175"/>
      <c r="X73" s="176"/>
      <c r="Y73" s="177">
        <f>SUM(Y74:AC80)</f>
        <v>902.9912161577226</v>
      </c>
      <c r="Z73" s="177"/>
      <c r="AA73" s="177"/>
      <c r="AB73" s="177"/>
      <c r="AC73" s="178"/>
      <c r="AD73" s="177">
        <f>SUM(AD74:AH80)</f>
        <v>902.9912161577226</v>
      </c>
      <c r="AE73" s="177"/>
      <c r="AF73" s="177"/>
      <c r="AG73" s="177"/>
      <c r="AH73" s="178"/>
    </row>
    <row r="74" spans="2:34" ht="9" customHeight="1">
      <c r="B74" s="115" t="s">
        <v>342</v>
      </c>
      <c r="C74" s="167" t="s">
        <v>367</v>
      </c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87">
        <v>0.05</v>
      </c>
      <c r="W74" s="187"/>
      <c r="X74" s="188"/>
      <c r="Y74" s="170">
        <f>IF(V74="","",$Y$91*V74)</f>
        <v>189.62083101608002</v>
      </c>
      <c r="Z74" s="170"/>
      <c r="AA74" s="170"/>
      <c r="AB74" s="170"/>
      <c r="AC74" s="171"/>
      <c r="AD74" s="170">
        <f aca="true" t="shared" si="8" ref="AD74:AD80">IF(Y74="","",Y74*$Y$15)</f>
        <v>189.62083101608002</v>
      </c>
      <c r="AE74" s="170"/>
      <c r="AF74" s="170"/>
      <c r="AG74" s="170"/>
      <c r="AH74" s="171"/>
    </row>
    <row r="75" spans="2:34" ht="9" customHeight="1">
      <c r="B75" s="115" t="s">
        <v>343</v>
      </c>
      <c r="C75" s="167" t="s">
        <v>118</v>
      </c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87">
        <v>0.1</v>
      </c>
      <c r="W75" s="187"/>
      <c r="X75" s="188"/>
      <c r="Y75" s="170">
        <f>IF(V75="","",($Y$91+$Y$74)*V75)</f>
        <v>398.20374513376805</v>
      </c>
      <c r="Z75" s="170"/>
      <c r="AA75" s="170"/>
      <c r="AB75" s="170"/>
      <c r="AC75" s="171"/>
      <c r="AD75" s="170">
        <f t="shared" si="8"/>
        <v>398.20374513376805</v>
      </c>
      <c r="AE75" s="170"/>
      <c r="AF75" s="170"/>
      <c r="AG75" s="170"/>
      <c r="AH75" s="171"/>
    </row>
    <row r="76" spans="2:34" ht="9" customHeight="1">
      <c r="B76" s="115" t="s">
        <v>344</v>
      </c>
      <c r="C76" s="167" t="s">
        <v>349</v>
      </c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87">
        <v>0.0065</v>
      </c>
      <c r="W76" s="187"/>
      <c r="X76" s="188"/>
      <c r="Y76" s="170">
        <f>IF(V76="","",(($Y$74+$Y$75+$Y$91/0.9135))*V76)</f>
        <v>30.805761805280962</v>
      </c>
      <c r="Z76" s="170"/>
      <c r="AA76" s="170"/>
      <c r="AB76" s="170"/>
      <c r="AC76" s="171"/>
      <c r="AD76" s="170">
        <f t="shared" si="8"/>
        <v>30.805761805280962</v>
      </c>
      <c r="AE76" s="170"/>
      <c r="AF76" s="170"/>
      <c r="AG76" s="170"/>
      <c r="AH76" s="171"/>
    </row>
    <row r="77" spans="2:34" ht="9" customHeight="1">
      <c r="B77" s="115" t="s">
        <v>345</v>
      </c>
      <c r="C77" s="167" t="s">
        <v>350</v>
      </c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87">
        <v>0.03</v>
      </c>
      <c r="W77" s="187"/>
      <c r="X77" s="188"/>
      <c r="Y77" s="170">
        <f>IF(V77="","",(($Y$74+$Y$75+$Y$91/0.9135))*V77)</f>
        <v>142.18043910129674</v>
      </c>
      <c r="Z77" s="170"/>
      <c r="AA77" s="170"/>
      <c r="AB77" s="170"/>
      <c r="AC77" s="171"/>
      <c r="AD77" s="170">
        <f t="shared" si="8"/>
        <v>142.18043910129674</v>
      </c>
      <c r="AE77" s="170"/>
      <c r="AF77" s="170"/>
      <c r="AG77" s="170"/>
      <c r="AH77" s="171"/>
    </row>
    <row r="78" spans="2:34" ht="9" customHeight="1">
      <c r="B78" s="115" t="s">
        <v>346</v>
      </c>
      <c r="C78" s="167" t="s">
        <v>354</v>
      </c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87"/>
      <c r="W78" s="187"/>
      <c r="X78" s="188"/>
      <c r="Y78" s="170">
        <f>IF(V78="","",(($Y$74+$Y$75+$Y$91/0.9135))*V78)</f>
      </c>
      <c r="Z78" s="170"/>
      <c r="AA78" s="170"/>
      <c r="AB78" s="170"/>
      <c r="AC78" s="171"/>
      <c r="AD78" s="170">
        <f t="shared" si="8"/>
      </c>
      <c r="AE78" s="170"/>
      <c r="AF78" s="170"/>
      <c r="AG78" s="170"/>
      <c r="AH78" s="171"/>
    </row>
    <row r="79" spans="2:34" ht="9" customHeight="1">
      <c r="B79" s="115" t="s">
        <v>347</v>
      </c>
      <c r="C79" s="167" t="s">
        <v>355</v>
      </c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209">
        <v>0.03</v>
      </c>
      <c r="W79" s="209"/>
      <c r="X79" s="210"/>
      <c r="Y79" s="170">
        <f>IF(V79="","",(($Y$74+$Y$75+$Y$91/0.9135))*V79)</f>
        <v>142.18043910129674</v>
      </c>
      <c r="Z79" s="170"/>
      <c r="AA79" s="170"/>
      <c r="AB79" s="170"/>
      <c r="AC79" s="171"/>
      <c r="AD79" s="170">
        <f t="shared" si="8"/>
        <v>142.18043910129674</v>
      </c>
      <c r="AE79" s="170"/>
      <c r="AF79" s="170"/>
      <c r="AG79" s="170"/>
      <c r="AH79" s="171"/>
    </row>
    <row r="80" spans="2:34" ht="9" customHeight="1">
      <c r="B80" s="116" t="s">
        <v>348</v>
      </c>
      <c r="C80" s="182" t="s">
        <v>133</v>
      </c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95"/>
      <c r="W80" s="195"/>
      <c r="X80" s="196"/>
      <c r="Y80" s="185">
        <f>IF(V80="","",(($Y$74+$Y$75+$Y$91/0.9135))*V80)</f>
      </c>
      <c r="Z80" s="185"/>
      <c r="AA80" s="185"/>
      <c r="AB80" s="185"/>
      <c r="AC80" s="186"/>
      <c r="AD80" s="185">
        <f t="shared" si="8"/>
      </c>
      <c r="AE80" s="185"/>
      <c r="AF80" s="185"/>
      <c r="AG80" s="185"/>
      <c r="AH80" s="186"/>
    </row>
    <row r="81" ht="3" customHeight="1">
      <c r="B81" s="102"/>
    </row>
    <row r="82" ht="3" customHeight="1">
      <c r="B82" s="102"/>
    </row>
    <row r="83" spans="2:34" ht="3" customHeight="1" thickBot="1">
      <c r="B83" s="102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4"/>
      <c r="W83" s="114"/>
      <c r="X83" s="114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</row>
    <row r="84" spans="2:39" ht="9" customHeight="1" thickBot="1">
      <c r="B84" s="227" t="s">
        <v>351</v>
      </c>
      <c r="C84" s="228"/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9"/>
      <c r="Y84" s="230" t="s">
        <v>278</v>
      </c>
      <c r="Z84" s="231"/>
      <c r="AA84" s="231"/>
      <c r="AB84" s="231"/>
      <c r="AC84" s="232"/>
      <c r="AD84" s="231" t="s">
        <v>279</v>
      </c>
      <c r="AE84" s="231"/>
      <c r="AF84" s="231"/>
      <c r="AG84" s="231"/>
      <c r="AH84" s="232"/>
      <c r="AM84" s="113"/>
    </row>
    <row r="85" spans="2:34" ht="9" customHeight="1">
      <c r="B85" s="122" t="s">
        <v>3</v>
      </c>
      <c r="C85" s="211" t="str">
        <f>CONCATENATE("Módulo 1"," - ",$C$18)</f>
        <v>Módulo 1 - Composição da Remuneração</v>
      </c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2"/>
      <c r="V85" s="213"/>
      <c r="W85" s="214"/>
      <c r="X85" s="215"/>
      <c r="Y85" s="216">
        <f>$Y$18</f>
        <v>2071.23</v>
      </c>
      <c r="Z85" s="217"/>
      <c r="AA85" s="217"/>
      <c r="AB85" s="217"/>
      <c r="AC85" s="218"/>
      <c r="AD85" s="216">
        <f aca="true" t="shared" si="9" ref="AD85:AD93">IF(Y85="","",Y85*$Y$15)</f>
        <v>2071.23</v>
      </c>
      <c r="AE85" s="217"/>
      <c r="AF85" s="217"/>
      <c r="AG85" s="217"/>
      <c r="AH85" s="218"/>
    </row>
    <row r="86" spans="2:34" ht="9" customHeight="1">
      <c r="B86" s="120" t="s">
        <v>6</v>
      </c>
      <c r="C86" s="219" t="str">
        <f>CONCATENATE("Módulo 2"," - ",$C$27)</f>
        <v>Módulo 2 - Benefícios Mensais e Diários</v>
      </c>
      <c r="D86" s="219"/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20"/>
      <c r="V86" s="221"/>
      <c r="W86" s="222"/>
      <c r="X86" s="223"/>
      <c r="Y86" s="224">
        <f>$Y$27</f>
        <v>332.2738</v>
      </c>
      <c r="Z86" s="225"/>
      <c r="AA86" s="225"/>
      <c r="AB86" s="225"/>
      <c r="AC86" s="226"/>
      <c r="AD86" s="224">
        <f t="shared" si="9"/>
        <v>332.2738</v>
      </c>
      <c r="AE86" s="225"/>
      <c r="AF86" s="225"/>
      <c r="AG86" s="225"/>
      <c r="AH86" s="226"/>
    </row>
    <row r="87" spans="2:34" ht="9" customHeight="1">
      <c r="B87" s="120" t="s">
        <v>9</v>
      </c>
      <c r="C87" s="219" t="str">
        <f>CONCATENATE("Módulo 3"," - ",$C$36)</f>
        <v>Módulo 3 - Encargos Previdênciários, Sociais e Trabalhistas Sobre a Remuneração</v>
      </c>
      <c r="D87" s="219"/>
      <c r="E87" s="219"/>
      <c r="F87" s="219"/>
      <c r="G87" s="219"/>
      <c r="H87" s="219"/>
      <c r="I87" s="219"/>
      <c r="J87" s="219"/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20"/>
      <c r="V87" s="221"/>
      <c r="W87" s="222"/>
      <c r="X87" s="223"/>
      <c r="Y87" s="224">
        <f>$Y$36</f>
        <v>737.7721260000001</v>
      </c>
      <c r="Z87" s="225"/>
      <c r="AA87" s="225"/>
      <c r="AB87" s="225"/>
      <c r="AC87" s="226"/>
      <c r="AD87" s="224">
        <f t="shared" si="9"/>
        <v>737.7721260000001</v>
      </c>
      <c r="AE87" s="225"/>
      <c r="AF87" s="225"/>
      <c r="AG87" s="225"/>
      <c r="AH87" s="226"/>
    </row>
    <row r="88" spans="2:34" ht="9" customHeight="1">
      <c r="B88" s="120" t="s">
        <v>11</v>
      </c>
      <c r="C88" s="219" t="str">
        <f>CONCATENATE("Módulo 4"," - ",$C$46)</f>
        <v>Módulo 4 - Provisão para Rescisão</v>
      </c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20"/>
      <c r="V88" s="221"/>
      <c r="W88" s="222"/>
      <c r="X88" s="223"/>
      <c r="Y88" s="224">
        <f>$Y$46</f>
        <v>337.65605705999997</v>
      </c>
      <c r="Z88" s="225"/>
      <c r="AA88" s="225"/>
      <c r="AB88" s="225"/>
      <c r="AC88" s="226"/>
      <c r="AD88" s="224">
        <f t="shared" si="9"/>
        <v>337.65605705999997</v>
      </c>
      <c r="AE88" s="225"/>
      <c r="AF88" s="225"/>
      <c r="AG88" s="225"/>
      <c r="AH88" s="226"/>
    </row>
    <row r="89" spans="2:34" ht="9" customHeight="1">
      <c r="B89" s="120" t="s">
        <v>36</v>
      </c>
      <c r="C89" s="219" t="str">
        <f>CONCATENATE("Módulo 5"," - ",$C$58)</f>
        <v>Módulo 5 - Custo de Reposição do Servidor Ausente</v>
      </c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20"/>
      <c r="V89" s="221"/>
      <c r="W89" s="222"/>
      <c r="X89" s="223"/>
      <c r="Y89" s="224">
        <f>$Y$58</f>
        <v>313.4846372616</v>
      </c>
      <c r="Z89" s="225"/>
      <c r="AA89" s="225"/>
      <c r="AB89" s="225"/>
      <c r="AC89" s="226"/>
      <c r="AD89" s="224">
        <f t="shared" si="9"/>
        <v>313.4846372616</v>
      </c>
      <c r="AE89" s="225"/>
      <c r="AF89" s="225"/>
      <c r="AG89" s="225"/>
      <c r="AH89" s="226"/>
    </row>
    <row r="90" spans="2:34" ht="9" customHeight="1">
      <c r="B90" s="120" t="s">
        <v>38</v>
      </c>
      <c r="C90" s="219" t="str">
        <f>CONCATENATE("Módulo 6"," - ",$C$67)</f>
        <v>Módulo 6 - Insumos Diversos (uniformes, materiais, equipamentos e outros)</v>
      </c>
      <c r="D90" s="219"/>
      <c r="E90" s="219"/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20"/>
      <c r="V90" s="233"/>
      <c r="W90" s="234"/>
      <c r="X90" s="235"/>
      <c r="Y90" s="224">
        <f>$Y$67</f>
        <v>0</v>
      </c>
      <c r="Z90" s="225"/>
      <c r="AA90" s="225"/>
      <c r="AB90" s="225"/>
      <c r="AC90" s="226"/>
      <c r="AD90" s="224">
        <f t="shared" si="9"/>
        <v>0</v>
      </c>
      <c r="AE90" s="225"/>
      <c r="AF90" s="225"/>
      <c r="AG90" s="225"/>
      <c r="AH90" s="226"/>
    </row>
    <row r="91" spans="2:34" ht="9" customHeight="1">
      <c r="B91" s="242" t="s">
        <v>352</v>
      </c>
      <c r="C91" s="243"/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4"/>
      <c r="Y91" s="245">
        <f>IF(SUM(Y85:AC90)=0,"",SUM(Y85:AC90))</f>
        <v>3792.4166203216</v>
      </c>
      <c r="Z91" s="246"/>
      <c r="AA91" s="246"/>
      <c r="AB91" s="246"/>
      <c r="AC91" s="247"/>
      <c r="AD91" s="245">
        <f t="shared" si="9"/>
        <v>3792.4166203216</v>
      </c>
      <c r="AE91" s="246"/>
      <c r="AF91" s="246"/>
      <c r="AG91" s="246"/>
      <c r="AH91" s="247"/>
    </row>
    <row r="92" spans="2:34" ht="9" customHeight="1" thickBot="1">
      <c r="B92" s="121" t="s">
        <v>27</v>
      </c>
      <c r="C92" s="248" t="str">
        <f>CONCATENATE("Módulo 7"," - ",$C$73)</f>
        <v>Módulo 7 - Custos Indiretos, Tributos e Lucro</v>
      </c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9"/>
      <c r="V92" s="250"/>
      <c r="W92" s="251"/>
      <c r="X92" s="252"/>
      <c r="Y92" s="253">
        <f>$Y$73</f>
        <v>902.9912161577226</v>
      </c>
      <c r="Z92" s="254"/>
      <c r="AA92" s="254"/>
      <c r="AB92" s="254"/>
      <c r="AC92" s="255"/>
      <c r="AD92" s="253">
        <f t="shared" si="9"/>
        <v>902.9912161577226</v>
      </c>
      <c r="AE92" s="254"/>
      <c r="AF92" s="254"/>
      <c r="AG92" s="254"/>
      <c r="AH92" s="255"/>
    </row>
    <row r="93" spans="2:34" ht="9" customHeight="1" thickBot="1">
      <c r="B93" s="236" t="s">
        <v>353</v>
      </c>
      <c r="C93" s="237"/>
      <c r="D93" s="237"/>
      <c r="E93" s="237"/>
      <c r="F93" s="237"/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  <c r="V93" s="237"/>
      <c r="W93" s="237"/>
      <c r="X93" s="238"/>
      <c r="Y93" s="239">
        <f>IF(SUM(Y91:AC92)=0,"",SUM(Y91:AC92))</f>
        <v>4695.407836479322</v>
      </c>
      <c r="Z93" s="240"/>
      <c r="AA93" s="240"/>
      <c r="AB93" s="240"/>
      <c r="AC93" s="241"/>
      <c r="AD93" s="239">
        <f t="shared" si="9"/>
        <v>4695.407836479322</v>
      </c>
      <c r="AE93" s="240"/>
      <c r="AF93" s="240"/>
      <c r="AG93" s="240"/>
      <c r="AH93" s="241"/>
    </row>
  </sheetData>
  <sheetProtection/>
  <mergeCells count="289">
    <mergeCell ref="B1:AH2"/>
    <mergeCell ref="B93:X93"/>
    <mergeCell ref="Y93:AC93"/>
    <mergeCell ref="AD93:AH93"/>
    <mergeCell ref="B91:X91"/>
    <mergeCell ref="Y91:AC91"/>
    <mergeCell ref="AD91:AH91"/>
    <mergeCell ref="C92:U92"/>
    <mergeCell ref="V92:X92"/>
    <mergeCell ref="Y92:AC92"/>
    <mergeCell ref="AD92:AH92"/>
    <mergeCell ref="C89:U89"/>
    <mergeCell ref="V89:X89"/>
    <mergeCell ref="Y89:AC89"/>
    <mergeCell ref="AD89:AH89"/>
    <mergeCell ref="C90:U90"/>
    <mergeCell ref="V90:X90"/>
    <mergeCell ref="Y90:AC90"/>
    <mergeCell ref="AD90:AH90"/>
    <mergeCell ref="C87:U87"/>
    <mergeCell ref="V87:X87"/>
    <mergeCell ref="Y87:AC87"/>
    <mergeCell ref="AD87:AH87"/>
    <mergeCell ref="C88:U88"/>
    <mergeCell ref="V88:X88"/>
    <mergeCell ref="Y88:AC88"/>
    <mergeCell ref="AD88:AH88"/>
    <mergeCell ref="C85:U85"/>
    <mergeCell ref="V85:X85"/>
    <mergeCell ref="Y85:AC85"/>
    <mergeCell ref="AD85:AH85"/>
    <mergeCell ref="C86:U86"/>
    <mergeCell ref="V86:X86"/>
    <mergeCell ref="Y86:AC86"/>
    <mergeCell ref="AD86:AH86"/>
    <mergeCell ref="C80:U80"/>
    <mergeCell ref="V80:X80"/>
    <mergeCell ref="Y80:AC80"/>
    <mergeCell ref="AD80:AH80"/>
    <mergeCell ref="B84:X84"/>
    <mergeCell ref="Y84:AC84"/>
    <mergeCell ref="AD84:AH84"/>
    <mergeCell ref="C78:U78"/>
    <mergeCell ref="V78:X78"/>
    <mergeCell ref="Y78:AC78"/>
    <mergeCell ref="AD78:AH78"/>
    <mergeCell ref="C79:U79"/>
    <mergeCell ref="V79:X79"/>
    <mergeCell ref="Y79:AC79"/>
    <mergeCell ref="AD79:AH79"/>
    <mergeCell ref="C76:U76"/>
    <mergeCell ref="V76:X76"/>
    <mergeCell ref="Y76:AC76"/>
    <mergeCell ref="AD76:AH76"/>
    <mergeCell ref="C77:U77"/>
    <mergeCell ref="V77:X77"/>
    <mergeCell ref="Y77:AC77"/>
    <mergeCell ref="AD77:AH77"/>
    <mergeCell ref="C74:U74"/>
    <mergeCell ref="V74:X74"/>
    <mergeCell ref="Y74:AC74"/>
    <mergeCell ref="AD74:AH74"/>
    <mergeCell ref="C75:U75"/>
    <mergeCell ref="V75:X75"/>
    <mergeCell ref="Y75:AC75"/>
    <mergeCell ref="AD75:AH75"/>
    <mergeCell ref="C71:U71"/>
    <mergeCell ref="V71:X71"/>
    <mergeCell ref="Y71:AC71"/>
    <mergeCell ref="AD71:AH71"/>
    <mergeCell ref="C73:U73"/>
    <mergeCell ref="V73:X73"/>
    <mergeCell ref="Y73:AC73"/>
    <mergeCell ref="AD73:AH73"/>
    <mergeCell ref="C69:U69"/>
    <mergeCell ref="V69:X69"/>
    <mergeCell ref="Y69:AC69"/>
    <mergeCell ref="AD69:AH69"/>
    <mergeCell ref="C70:U70"/>
    <mergeCell ref="V70:X70"/>
    <mergeCell ref="Y70:AC70"/>
    <mergeCell ref="AD70:AH70"/>
    <mergeCell ref="C67:U67"/>
    <mergeCell ref="V67:X67"/>
    <mergeCell ref="Y67:AC67"/>
    <mergeCell ref="AD67:AH67"/>
    <mergeCell ref="C68:U68"/>
    <mergeCell ref="V68:X68"/>
    <mergeCell ref="Y68:AC68"/>
    <mergeCell ref="AD68:AH68"/>
    <mergeCell ref="C64:U64"/>
    <mergeCell ref="V64:X64"/>
    <mergeCell ref="Y64:AC64"/>
    <mergeCell ref="AD64:AH64"/>
    <mergeCell ref="C65:U65"/>
    <mergeCell ref="V65:X65"/>
    <mergeCell ref="Y65:AC65"/>
    <mergeCell ref="AD65:AH65"/>
    <mergeCell ref="C62:U62"/>
    <mergeCell ref="V62:X62"/>
    <mergeCell ref="Y62:AC62"/>
    <mergeCell ref="AD62:AH62"/>
    <mergeCell ref="C63:U63"/>
    <mergeCell ref="V63:X63"/>
    <mergeCell ref="Y63:AC63"/>
    <mergeCell ref="AD63:AH63"/>
    <mergeCell ref="C60:U60"/>
    <mergeCell ref="V60:X60"/>
    <mergeCell ref="Y60:AC60"/>
    <mergeCell ref="AD60:AH60"/>
    <mergeCell ref="C61:U61"/>
    <mergeCell ref="V61:X61"/>
    <mergeCell ref="Y61:AC61"/>
    <mergeCell ref="AD61:AH61"/>
    <mergeCell ref="C58:U58"/>
    <mergeCell ref="V58:X58"/>
    <mergeCell ref="Y58:AC58"/>
    <mergeCell ref="AD58:AH58"/>
    <mergeCell ref="C59:U59"/>
    <mergeCell ref="V59:X59"/>
    <mergeCell ref="Y59:AC59"/>
    <mergeCell ref="AD59:AH59"/>
    <mergeCell ref="C55:U55"/>
    <mergeCell ref="V55:X55"/>
    <mergeCell ref="Y55:AC55"/>
    <mergeCell ref="AD55:AH55"/>
    <mergeCell ref="C56:U56"/>
    <mergeCell ref="V56:X56"/>
    <mergeCell ref="Y56:AC56"/>
    <mergeCell ref="AD56:AH56"/>
    <mergeCell ref="C53:U53"/>
    <mergeCell ref="V53:X53"/>
    <mergeCell ref="Y53:AC53"/>
    <mergeCell ref="AD53:AH53"/>
    <mergeCell ref="C54:U54"/>
    <mergeCell ref="V54:X54"/>
    <mergeCell ref="Y54:AC54"/>
    <mergeCell ref="AD54:AH54"/>
    <mergeCell ref="C51:U51"/>
    <mergeCell ref="V51:X51"/>
    <mergeCell ref="Y51:AC51"/>
    <mergeCell ref="AD51:AH51"/>
    <mergeCell ref="C52:U52"/>
    <mergeCell ref="V52:X52"/>
    <mergeCell ref="Y52:AC52"/>
    <mergeCell ref="AD52:AH52"/>
    <mergeCell ref="C49:U49"/>
    <mergeCell ref="V49:X49"/>
    <mergeCell ref="Y49:AC49"/>
    <mergeCell ref="AD49:AH49"/>
    <mergeCell ref="C50:U50"/>
    <mergeCell ref="V50:X50"/>
    <mergeCell ref="Y50:AC50"/>
    <mergeCell ref="AD50:AH50"/>
    <mergeCell ref="C47:U47"/>
    <mergeCell ref="V47:X47"/>
    <mergeCell ref="Y47:AC47"/>
    <mergeCell ref="AD47:AH47"/>
    <mergeCell ref="C48:U48"/>
    <mergeCell ref="V48:X48"/>
    <mergeCell ref="Y48:AC48"/>
    <mergeCell ref="AD48:AH48"/>
    <mergeCell ref="C44:U44"/>
    <mergeCell ref="V44:X44"/>
    <mergeCell ref="Y44:AC44"/>
    <mergeCell ref="AD44:AH44"/>
    <mergeCell ref="C46:U46"/>
    <mergeCell ref="V46:X46"/>
    <mergeCell ref="Y46:AC46"/>
    <mergeCell ref="AD46:AH46"/>
    <mergeCell ref="C42:U42"/>
    <mergeCell ref="V42:X42"/>
    <mergeCell ref="Y42:AC42"/>
    <mergeCell ref="AD42:AH42"/>
    <mergeCell ref="C43:U43"/>
    <mergeCell ref="V43:X43"/>
    <mergeCell ref="Y43:AC43"/>
    <mergeCell ref="AD43:AH43"/>
    <mergeCell ref="C40:U40"/>
    <mergeCell ref="V40:X40"/>
    <mergeCell ref="Y40:AC40"/>
    <mergeCell ref="AD40:AH40"/>
    <mergeCell ref="C41:U41"/>
    <mergeCell ref="V41:X41"/>
    <mergeCell ref="Y41:AC41"/>
    <mergeCell ref="AD41:AH41"/>
    <mergeCell ref="C38:U38"/>
    <mergeCell ref="V38:X38"/>
    <mergeCell ref="Y38:AC38"/>
    <mergeCell ref="AD38:AH38"/>
    <mergeCell ref="C39:U39"/>
    <mergeCell ref="V39:X39"/>
    <mergeCell ref="Y39:AC39"/>
    <mergeCell ref="AD39:AH39"/>
    <mergeCell ref="C36:U36"/>
    <mergeCell ref="V36:X36"/>
    <mergeCell ref="Y36:AC36"/>
    <mergeCell ref="AD36:AH36"/>
    <mergeCell ref="C37:U37"/>
    <mergeCell ref="V37:X37"/>
    <mergeCell ref="Y37:AC37"/>
    <mergeCell ref="AD37:AH37"/>
    <mergeCell ref="C33:U33"/>
    <mergeCell ref="V33:X33"/>
    <mergeCell ref="Y33:AC33"/>
    <mergeCell ref="AD33:AH33"/>
    <mergeCell ref="C34:U34"/>
    <mergeCell ref="V34:X34"/>
    <mergeCell ref="Y34:AC34"/>
    <mergeCell ref="AD34:AH34"/>
    <mergeCell ref="C31:U31"/>
    <mergeCell ref="V31:X31"/>
    <mergeCell ref="Y31:AC31"/>
    <mergeCell ref="AD31:AH31"/>
    <mergeCell ref="C32:U32"/>
    <mergeCell ref="V32:X32"/>
    <mergeCell ref="Y32:AC32"/>
    <mergeCell ref="AD32:AH32"/>
    <mergeCell ref="C29:U29"/>
    <mergeCell ref="V29:X29"/>
    <mergeCell ref="Y29:AC29"/>
    <mergeCell ref="AD29:AH29"/>
    <mergeCell ref="C30:U30"/>
    <mergeCell ref="V30:X30"/>
    <mergeCell ref="Y30:AC30"/>
    <mergeCell ref="AD30:AH30"/>
    <mergeCell ref="C27:U27"/>
    <mergeCell ref="V27:X27"/>
    <mergeCell ref="Y27:AC27"/>
    <mergeCell ref="AD27:AH27"/>
    <mergeCell ref="C28:U28"/>
    <mergeCell ref="V28:X28"/>
    <mergeCell ref="Y28:AC28"/>
    <mergeCell ref="AD28:AH28"/>
    <mergeCell ref="C24:U24"/>
    <mergeCell ref="V24:X24"/>
    <mergeCell ref="Y24:AC24"/>
    <mergeCell ref="AD24:AH24"/>
    <mergeCell ref="C25:U25"/>
    <mergeCell ref="V25:X25"/>
    <mergeCell ref="Y25:AC25"/>
    <mergeCell ref="AD25:AH25"/>
    <mergeCell ref="C22:U22"/>
    <mergeCell ref="V22:X22"/>
    <mergeCell ref="Y22:AC22"/>
    <mergeCell ref="AD22:AH22"/>
    <mergeCell ref="C23:U23"/>
    <mergeCell ref="V23:X23"/>
    <mergeCell ref="Y23:AC23"/>
    <mergeCell ref="AD23:AH23"/>
    <mergeCell ref="C20:U20"/>
    <mergeCell ref="V20:X20"/>
    <mergeCell ref="Y20:AC20"/>
    <mergeCell ref="AD20:AH20"/>
    <mergeCell ref="C21:U21"/>
    <mergeCell ref="V21:X21"/>
    <mergeCell ref="Y21:AC21"/>
    <mergeCell ref="AD21:AH21"/>
    <mergeCell ref="V18:X18"/>
    <mergeCell ref="Y18:AC18"/>
    <mergeCell ref="AD18:AH18"/>
    <mergeCell ref="C19:X19"/>
    <mergeCell ref="Y19:AC19"/>
    <mergeCell ref="AD19:AH19"/>
    <mergeCell ref="B12:M13"/>
    <mergeCell ref="N12:AH13"/>
    <mergeCell ref="B15:X15"/>
    <mergeCell ref="Y15:AH15"/>
    <mergeCell ref="Y17:AC17"/>
    <mergeCell ref="AD17:AH17"/>
    <mergeCell ref="B10:H10"/>
    <mergeCell ref="I10:AH10"/>
    <mergeCell ref="B11:T11"/>
    <mergeCell ref="U11:AH11"/>
    <mergeCell ref="B6:E6"/>
    <mergeCell ref="F6:I6"/>
    <mergeCell ref="K6:T6"/>
    <mergeCell ref="U6:X6"/>
    <mergeCell ref="Z6:AC6"/>
    <mergeCell ref="AD6:AF6"/>
    <mergeCell ref="B4:E4"/>
    <mergeCell ref="F4:I4"/>
    <mergeCell ref="K4:M4"/>
    <mergeCell ref="N4:Q4"/>
    <mergeCell ref="T4:W4"/>
    <mergeCell ref="X4:AH4"/>
    <mergeCell ref="B8:AH8"/>
    <mergeCell ref="B9:G9"/>
    <mergeCell ref="H9:AH9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93"/>
  <sheetViews>
    <sheetView zoomScalePageLayoutView="0" workbookViewId="0" topLeftCell="A1">
      <selection activeCell="AM36" sqref="AM36"/>
    </sheetView>
  </sheetViews>
  <sheetFormatPr defaultColWidth="2.8515625" defaultRowHeight="9" customHeight="1"/>
  <cols>
    <col min="1" max="1" width="2.8515625" style="101" customWidth="1"/>
    <col min="2" max="2" width="3.140625" style="101" bestFit="1" customWidth="1"/>
    <col min="3" max="9" width="2.8515625" style="101" customWidth="1"/>
    <col min="10" max="10" width="3.00390625" style="101" customWidth="1"/>
    <col min="11" max="45" width="2.8515625" style="101" customWidth="1"/>
    <col min="46" max="16384" width="2.8515625" style="101" customWidth="1"/>
  </cols>
  <sheetData>
    <row r="1" spans="1:35" ht="9" customHeight="1">
      <c r="A1" s="265" t="s">
        <v>262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</row>
    <row r="2" spans="1:35" ht="9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</row>
    <row r="3" ht="9" customHeight="1">
      <c r="B3" s="102"/>
    </row>
    <row r="4" spans="2:34" ht="9" customHeight="1">
      <c r="B4" s="126" t="s">
        <v>271</v>
      </c>
      <c r="C4" s="126"/>
      <c r="D4" s="126"/>
      <c r="E4" s="126"/>
      <c r="F4" s="256" t="s">
        <v>356</v>
      </c>
      <c r="G4" s="256"/>
      <c r="H4" s="256"/>
      <c r="I4" s="256"/>
      <c r="K4" s="137" t="s">
        <v>359</v>
      </c>
      <c r="L4" s="138"/>
      <c r="M4" s="139"/>
      <c r="N4" s="256" t="s">
        <v>272</v>
      </c>
      <c r="O4" s="256"/>
      <c r="P4" s="256"/>
      <c r="Q4" s="256"/>
      <c r="T4" s="128" t="s">
        <v>265</v>
      </c>
      <c r="U4" s="128"/>
      <c r="V4" s="128"/>
      <c r="W4" s="128"/>
      <c r="X4" s="257" t="s">
        <v>266</v>
      </c>
      <c r="Y4" s="258"/>
      <c r="Z4" s="258"/>
      <c r="AA4" s="258"/>
      <c r="AB4" s="258"/>
      <c r="AC4" s="258"/>
      <c r="AD4" s="258"/>
      <c r="AE4" s="258"/>
      <c r="AF4" s="258"/>
      <c r="AG4" s="258"/>
      <c r="AH4" s="259"/>
    </row>
    <row r="5" spans="2:34" ht="3" customHeight="1">
      <c r="B5" s="103"/>
      <c r="C5" s="103"/>
      <c r="D5" s="103"/>
      <c r="E5" s="103"/>
      <c r="F5" s="104"/>
      <c r="G5" s="104"/>
      <c r="H5" s="104"/>
      <c r="I5" s="104"/>
      <c r="K5" s="103"/>
      <c r="L5" s="105"/>
      <c r="M5" s="105"/>
      <c r="N5" s="105"/>
      <c r="O5" s="106"/>
      <c r="P5" s="104"/>
      <c r="Q5" s="104"/>
      <c r="R5" s="104"/>
      <c r="T5" s="107"/>
      <c r="U5" s="107"/>
      <c r="V5" s="107"/>
      <c r="W5" s="107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</row>
    <row r="6" spans="2:32" ht="9" customHeight="1">
      <c r="B6" s="126" t="s">
        <v>263</v>
      </c>
      <c r="C6" s="126"/>
      <c r="D6" s="126"/>
      <c r="E6" s="126"/>
      <c r="F6" s="256" t="s">
        <v>264</v>
      </c>
      <c r="G6" s="256"/>
      <c r="H6" s="256"/>
      <c r="I6" s="256"/>
      <c r="K6" s="128" t="s">
        <v>267</v>
      </c>
      <c r="L6" s="128"/>
      <c r="M6" s="128"/>
      <c r="N6" s="128"/>
      <c r="O6" s="128"/>
      <c r="P6" s="128"/>
      <c r="Q6" s="128"/>
      <c r="R6" s="128"/>
      <c r="S6" s="128"/>
      <c r="T6" s="128"/>
      <c r="U6" s="260" t="s">
        <v>268</v>
      </c>
      <c r="V6" s="260"/>
      <c r="W6" s="260"/>
      <c r="X6" s="260"/>
      <c r="Z6" s="126" t="s">
        <v>269</v>
      </c>
      <c r="AA6" s="126"/>
      <c r="AB6" s="126"/>
      <c r="AC6" s="126"/>
      <c r="AD6" s="260" t="s">
        <v>270</v>
      </c>
      <c r="AE6" s="260"/>
      <c r="AF6" s="260"/>
    </row>
    <row r="8" spans="2:34" ht="9" customHeight="1">
      <c r="B8" s="143" t="s">
        <v>2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</row>
    <row r="9" spans="2:34" ht="9" customHeight="1">
      <c r="B9" s="145" t="s">
        <v>360</v>
      </c>
      <c r="C9" s="146"/>
      <c r="D9" s="146"/>
      <c r="E9" s="146"/>
      <c r="F9" s="146"/>
      <c r="G9" s="147"/>
      <c r="H9" s="275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7"/>
    </row>
    <row r="10" spans="2:34" ht="9" customHeight="1">
      <c r="B10" s="158" t="s">
        <v>276</v>
      </c>
      <c r="C10" s="159"/>
      <c r="D10" s="159"/>
      <c r="E10" s="159"/>
      <c r="F10" s="159"/>
      <c r="G10" s="159"/>
      <c r="H10" s="160"/>
      <c r="I10" s="267" t="s">
        <v>357</v>
      </c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9"/>
    </row>
    <row r="11" spans="2:34" ht="9" customHeight="1">
      <c r="B11" s="158" t="s">
        <v>273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272" t="s">
        <v>274</v>
      </c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4"/>
    </row>
    <row r="12" spans="2:34" ht="9" customHeight="1">
      <c r="B12" s="143" t="s">
        <v>275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4" t="s">
        <v>358</v>
      </c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</row>
    <row r="13" spans="2:34" ht="9" customHeight="1"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</row>
    <row r="14" ht="3" customHeight="1"/>
    <row r="15" spans="2:34" ht="9" customHeight="1">
      <c r="B15" s="145" t="s">
        <v>277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7"/>
      <c r="Y15" s="266">
        <v>2</v>
      </c>
      <c r="Z15" s="266"/>
      <c r="AA15" s="266"/>
      <c r="AB15" s="266"/>
      <c r="AC15" s="266"/>
      <c r="AD15" s="266"/>
      <c r="AE15" s="266"/>
      <c r="AF15" s="266"/>
      <c r="AG15" s="266"/>
      <c r="AH15" s="266"/>
    </row>
    <row r="16" ht="3" customHeight="1"/>
    <row r="17" spans="2:34" ht="9" customHeight="1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10"/>
      <c r="N17" s="110"/>
      <c r="O17" s="110"/>
      <c r="P17" s="110"/>
      <c r="Q17" s="110"/>
      <c r="R17" s="110"/>
      <c r="S17" s="110"/>
      <c r="T17" s="110"/>
      <c r="U17" s="110"/>
      <c r="V17" s="111"/>
      <c r="Y17" s="261" t="s">
        <v>278</v>
      </c>
      <c r="Z17" s="262"/>
      <c r="AA17" s="262"/>
      <c r="AB17" s="262"/>
      <c r="AC17" s="263"/>
      <c r="AD17" s="262" t="s">
        <v>279</v>
      </c>
      <c r="AE17" s="262"/>
      <c r="AF17" s="262"/>
      <c r="AG17" s="262"/>
      <c r="AH17" s="263"/>
    </row>
    <row r="18" spans="2:34" ht="9" customHeight="1">
      <c r="B18" s="117">
        <v>1</v>
      </c>
      <c r="C18" s="118" t="s">
        <v>30</v>
      </c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74">
        <f>IF(SUM(V19:X25)=0,"",SUM(V19:X25))</f>
        <v>0.2</v>
      </c>
      <c r="W18" s="175"/>
      <c r="X18" s="176"/>
      <c r="Y18" s="177">
        <f>SUM(Y19:AC25)</f>
        <v>1404.93</v>
      </c>
      <c r="Z18" s="177"/>
      <c r="AA18" s="177"/>
      <c r="AB18" s="177"/>
      <c r="AC18" s="178"/>
      <c r="AD18" s="177">
        <f>SUM(AD19:AH25)</f>
        <v>2809.86</v>
      </c>
      <c r="AE18" s="177"/>
      <c r="AF18" s="177"/>
      <c r="AG18" s="177"/>
      <c r="AH18" s="178"/>
    </row>
    <row r="19" spans="2:34" ht="9" customHeight="1">
      <c r="B19" s="115" t="s">
        <v>280</v>
      </c>
      <c r="C19" s="167" t="s">
        <v>314</v>
      </c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79"/>
      <c r="Y19" s="170">
        <v>1184.93</v>
      </c>
      <c r="Z19" s="170"/>
      <c r="AA19" s="170"/>
      <c r="AB19" s="170"/>
      <c r="AC19" s="171"/>
      <c r="AD19" s="170">
        <f>IF(Y19=0,"",Y19*$Y$15)</f>
        <v>2369.86</v>
      </c>
      <c r="AE19" s="170"/>
      <c r="AF19" s="170"/>
      <c r="AG19" s="170"/>
      <c r="AH19" s="171"/>
    </row>
    <row r="20" spans="2:34" ht="9" customHeight="1">
      <c r="B20" s="115" t="s">
        <v>281</v>
      </c>
      <c r="C20" s="167" t="s">
        <v>364</v>
      </c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87">
        <v>0.2</v>
      </c>
      <c r="W20" s="187"/>
      <c r="X20" s="188"/>
      <c r="Y20" s="170">
        <f>IF(V20="","",($V$20*1100))</f>
        <v>220</v>
      </c>
      <c r="Z20" s="170"/>
      <c r="AA20" s="170"/>
      <c r="AB20" s="170"/>
      <c r="AC20" s="171"/>
      <c r="AD20" s="170">
        <f aca="true" t="shared" si="0" ref="AD20:AD25">IF(Y20="","",Y20*$Y$15)</f>
        <v>440</v>
      </c>
      <c r="AE20" s="170"/>
      <c r="AF20" s="170"/>
      <c r="AG20" s="170"/>
      <c r="AH20" s="171"/>
    </row>
    <row r="21" spans="2:34" ht="9" customHeight="1">
      <c r="B21" s="115" t="s">
        <v>288</v>
      </c>
      <c r="C21" s="167" t="s">
        <v>33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270"/>
      <c r="W21" s="270"/>
      <c r="X21" s="271"/>
      <c r="Y21" s="170">
        <f>IF(W21="","",$Y$19*W21)</f>
      </c>
      <c r="Z21" s="170"/>
      <c r="AA21" s="170"/>
      <c r="AB21" s="170"/>
      <c r="AC21" s="171"/>
      <c r="AD21" s="170">
        <f t="shared" si="0"/>
      </c>
      <c r="AE21" s="170"/>
      <c r="AF21" s="170"/>
      <c r="AG21" s="170"/>
      <c r="AH21" s="171"/>
    </row>
    <row r="22" spans="2:34" ht="9" customHeight="1">
      <c r="B22" s="115" t="s">
        <v>289</v>
      </c>
      <c r="C22" s="167" t="s">
        <v>35</v>
      </c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270"/>
      <c r="W22" s="270"/>
      <c r="X22" s="271"/>
      <c r="Y22" s="170">
        <f>IF(W22="","",$Y$19*W22)</f>
      </c>
      <c r="Z22" s="170"/>
      <c r="AA22" s="170"/>
      <c r="AB22" s="170"/>
      <c r="AC22" s="171"/>
      <c r="AD22" s="170">
        <f t="shared" si="0"/>
      </c>
      <c r="AE22" s="170"/>
      <c r="AF22" s="170"/>
      <c r="AG22" s="170"/>
      <c r="AH22" s="171"/>
    </row>
    <row r="23" spans="2:34" ht="9" customHeight="1">
      <c r="B23" s="115" t="s">
        <v>290</v>
      </c>
      <c r="C23" s="167" t="s">
        <v>37</v>
      </c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270"/>
      <c r="W23" s="270"/>
      <c r="X23" s="271"/>
      <c r="Y23" s="170">
        <f>IF(W23="","",$Y$19*W23)</f>
      </c>
      <c r="Z23" s="170"/>
      <c r="AA23" s="170"/>
      <c r="AB23" s="170"/>
      <c r="AC23" s="171"/>
      <c r="AD23" s="170">
        <f t="shared" si="0"/>
      </c>
      <c r="AE23" s="170"/>
      <c r="AF23" s="170"/>
      <c r="AG23" s="170"/>
      <c r="AH23" s="171"/>
    </row>
    <row r="24" spans="2:34" ht="9" customHeight="1">
      <c r="B24" s="115" t="s">
        <v>291</v>
      </c>
      <c r="C24" s="167" t="s">
        <v>39</v>
      </c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270"/>
      <c r="W24" s="270"/>
      <c r="X24" s="271"/>
      <c r="Y24" s="170">
        <f>IF(W24="","",$Y$19*W24)</f>
      </c>
      <c r="Z24" s="170"/>
      <c r="AA24" s="170"/>
      <c r="AB24" s="170"/>
      <c r="AC24" s="171"/>
      <c r="AD24" s="170">
        <f t="shared" si="0"/>
      </c>
      <c r="AE24" s="170"/>
      <c r="AF24" s="170"/>
      <c r="AG24" s="170"/>
      <c r="AH24" s="171"/>
    </row>
    <row r="25" spans="2:34" ht="9" customHeight="1">
      <c r="B25" s="116" t="s">
        <v>292</v>
      </c>
      <c r="C25" s="182" t="s">
        <v>293</v>
      </c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3"/>
      <c r="W25" s="183"/>
      <c r="X25" s="184"/>
      <c r="Y25" s="185">
        <f>IF(W25="","",$Y$19*W25)</f>
      </c>
      <c r="Z25" s="185"/>
      <c r="AA25" s="185"/>
      <c r="AB25" s="185"/>
      <c r="AC25" s="186"/>
      <c r="AD25" s="185">
        <f t="shared" si="0"/>
      </c>
      <c r="AE25" s="185"/>
      <c r="AF25" s="185"/>
      <c r="AG25" s="185"/>
      <c r="AH25" s="186"/>
    </row>
    <row r="26" spans="2:34" ht="3" customHeight="1">
      <c r="B26" s="109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</row>
    <row r="27" spans="2:34" ht="9" customHeight="1">
      <c r="B27" s="117">
        <v>2</v>
      </c>
      <c r="C27" s="191" t="s">
        <v>44</v>
      </c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74">
        <f>IF(SUM(V28:X34)=0,"",SUM(V28:X34))</f>
      </c>
      <c r="W27" s="175"/>
      <c r="X27" s="176"/>
      <c r="Y27" s="177">
        <f>SUM(Y28:AC34)</f>
        <v>0</v>
      </c>
      <c r="Z27" s="177"/>
      <c r="AA27" s="177"/>
      <c r="AB27" s="177"/>
      <c r="AC27" s="178"/>
      <c r="AD27" s="177">
        <f>SUM(AD28:AH34)</f>
        <v>0</v>
      </c>
      <c r="AE27" s="177"/>
      <c r="AF27" s="177"/>
      <c r="AG27" s="177"/>
      <c r="AH27" s="178"/>
    </row>
    <row r="28" spans="2:34" ht="9" customHeight="1">
      <c r="B28" s="115" t="s">
        <v>282</v>
      </c>
      <c r="C28" s="167" t="s">
        <v>45</v>
      </c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87"/>
      <c r="W28" s="187"/>
      <c r="X28" s="188"/>
      <c r="Y28" s="170"/>
      <c r="Z28" s="170"/>
      <c r="AA28" s="170"/>
      <c r="AB28" s="170"/>
      <c r="AC28" s="171"/>
      <c r="AD28" s="170">
        <f aca="true" t="shared" si="1" ref="AD28:AD34">IF(Y28="","",Y28*$Y$15)</f>
      </c>
      <c r="AE28" s="170"/>
      <c r="AF28" s="170"/>
      <c r="AG28" s="170"/>
      <c r="AH28" s="171"/>
    </row>
    <row r="29" spans="2:34" ht="9" customHeight="1">
      <c r="B29" s="115" t="s">
        <v>316</v>
      </c>
      <c r="C29" s="167" t="s">
        <v>47</v>
      </c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87"/>
      <c r="W29" s="187"/>
      <c r="X29" s="188"/>
      <c r="Y29" s="170"/>
      <c r="Z29" s="170"/>
      <c r="AA29" s="170"/>
      <c r="AB29" s="170"/>
      <c r="AC29" s="171"/>
      <c r="AD29" s="170">
        <f t="shared" si="1"/>
      </c>
      <c r="AE29" s="170"/>
      <c r="AF29" s="170"/>
      <c r="AG29" s="170"/>
      <c r="AH29" s="171"/>
    </row>
    <row r="30" spans="2:34" ht="9" customHeight="1">
      <c r="B30" s="115" t="s">
        <v>283</v>
      </c>
      <c r="C30" s="167" t="s">
        <v>48</v>
      </c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87"/>
      <c r="W30" s="187"/>
      <c r="X30" s="188"/>
      <c r="Y30" s="170"/>
      <c r="Z30" s="170"/>
      <c r="AA30" s="170"/>
      <c r="AB30" s="170"/>
      <c r="AC30" s="171"/>
      <c r="AD30" s="170">
        <f t="shared" si="1"/>
      </c>
      <c r="AE30" s="170"/>
      <c r="AF30" s="170"/>
      <c r="AG30" s="170"/>
      <c r="AH30" s="171"/>
    </row>
    <row r="31" spans="2:34" ht="9" customHeight="1">
      <c r="B31" s="115" t="s">
        <v>284</v>
      </c>
      <c r="C31" s="167" t="s">
        <v>49</v>
      </c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87"/>
      <c r="W31" s="187"/>
      <c r="X31" s="188"/>
      <c r="Y31" s="170">
        <f>IF(V31="","",$Y$19*V31)</f>
      </c>
      <c r="Z31" s="170"/>
      <c r="AA31" s="170"/>
      <c r="AB31" s="170"/>
      <c r="AC31" s="171"/>
      <c r="AD31" s="170">
        <f t="shared" si="1"/>
      </c>
      <c r="AE31" s="170"/>
      <c r="AF31" s="170"/>
      <c r="AG31" s="170"/>
      <c r="AH31" s="171"/>
    </row>
    <row r="32" spans="2:34" ht="9" customHeight="1">
      <c r="B32" s="115" t="s">
        <v>285</v>
      </c>
      <c r="C32" s="167" t="s">
        <v>317</v>
      </c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87"/>
      <c r="W32" s="187"/>
      <c r="X32" s="188"/>
      <c r="Y32" s="170">
        <f>IF(V32="","",$Y$19*V32)</f>
      </c>
      <c r="Z32" s="170"/>
      <c r="AA32" s="170"/>
      <c r="AB32" s="170"/>
      <c r="AC32" s="171"/>
      <c r="AD32" s="170">
        <f t="shared" si="1"/>
      </c>
      <c r="AE32" s="170"/>
      <c r="AF32" s="170"/>
      <c r="AG32" s="170"/>
      <c r="AH32" s="171"/>
    </row>
    <row r="33" spans="2:34" ht="9" customHeight="1">
      <c r="B33" s="115" t="s">
        <v>286</v>
      </c>
      <c r="C33" s="167" t="s">
        <v>51</v>
      </c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87"/>
      <c r="W33" s="187"/>
      <c r="X33" s="188"/>
      <c r="Y33" s="170">
        <f>IF(V33="","",$Y$19*V33)</f>
      </c>
      <c r="Z33" s="170"/>
      <c r="AA33" s="170"/>
      <c r="AB33" s="170"/>
      <c r="AC33" s="171"/>
      <c r="AD33" s="170">
        <f t="shared" si="1"/>
      </c>
      <c r="AE33" s="170"/>
      <c r="AF33" s="170"/>
      <c r="AG33" s="170"/>
      <c r="AH33" s="171"/>
    </row>
    <row r="34" spans="2:34" ht="9" customHeight="1">
      <c r="B34" s="116" t="s">
        <v>287</v>
      </c>
      <c r="C34" s="182" t="s">
        <v>52</v>
      </c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95"/>
      <c r="W34" s="195"/>
      <c r="X34" s="196"/>
      <c r="Y34" s="185">
        <f>IF(V34="","",$Y$19*V34)</f>
      </c>
      <c r="Z34" s="185"/>
      <c r="AA34" s="185"/>
      <c r="AB34" s="185"/>
      <c r="AC34" s="186"/>
      <c r="AD34" s="185">
        <f t="shared" si="1"/>
      </c>
      <c r="AE34" s="185"/>
      <c r="AF34" s="185"/>
      <c r="AG34" s="185"/>
      <c r="AH34" s="186"/>
    </row>
    <row r="35" spans="2:34" ht="3" customHeight="1">
      <c r="B35" s="102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</row>
    <row r="36" spans="2:34" ht="9" customHeight="1">
      <c r="B36" s="119">
        <v>3</v>
      </c>
      <c r="C36" s="199" t="s">
        <v>318</v>
      </c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74">
        <f>IF(SUM(V37:X44)=0,"",SUM(V37:X44))</f>
        <v>0.35620000000000007</v>
      </c>
      <c r="W36" s="174"/>
      <c r="X36" s="200"/>
      <c r="Y36" s="177">
        <f>SUM(Y37:AC44)</f>
        <v>500.4360660000001</v>
      </c>
      <c r="Z36" s="177"/>
      <c r="AA36" s="177"/>
      <c r="AB36" s="177"/>
      <c r="AC36" s="177"/>
      <c r="AD36" s="201">
        <f>SUM(AD37:AH44)</f>
        <v>1000.8721320000002</v>
      </c>
      <c r="AE36" s="177"/>
      <c r="AF36" s="177"/>
      <c r="AG36" s="177"/>
      <c r="AH36" s="178"/>
    </row>
    <row r="37" spans="2:34" ht="9" customHeight="1">
      <c r="B37" s="115" t="s">
        <v>302</v>
      </c>
      <c r="C37" s="167" t="s">
        <v>295</v>
      </c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87">
        <v>0.2</v>
      </c>
      <c r="W37" s="187"/>
      <c r="X37" s="188"/>
      <c r="Y37" s="170">
        <f aca="true" t="shared" si="2" ref="Y37:Y44">IF(V37="","",$Y$18*V37)</f>
        <v>280.98600000000005</v>
      </c>
      <c r="Z37" s="170"/>
      <c r="AA37" s="170"/>
      <c r="AB37" s="170"/>
      <c r="AC37" s="171"/>
      <c r="AD37" s="170">
        <f aca="true" t="shared" si="3" ref="AD37:AD44">IF(Y37="","",Y37*$Y$15)</f>
        <v>561.9720000000001</v>
      </c>
      <c r="AE37" s="170"/>
      <c r="AF37" s="170"/>
      <c r="AG37" s="170"/>
      <c r="AH37" s="171"/>
    </row>
    <row r="38" spans="2:34" ht="9" customHeight="1">
      <c r="B38" s="115" t="s">
        <v>303</v>
      </c>
      <c r="C38" s="167" t="s">
        <v>296</v>
      </c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87">
        <v>0.08</v>
      </c>
      <c r="W38" s="187"/>
      <c r="X38" s="188"/>
      <c r="Y38" s="170">
        <f t="shared" si="2"/>
        <v>112.3944</v>
      </c>
      <c r="Z38" s="170"/>
      <c r="AA38" s="170"/>
      <c r="AB38" s="170"/>
      <c r="AC38" s="171"/>
      <c r="AD38" s="170">
        <f t="shared" si="3"/>
        <v>224.7888</v>
      </c>
      <c r="AE38" s="170"/>
      <c r="AF38" s="170"/>
      <c r="AG38" s="170"/>
      <c r="AH38" s="171"/>
    </row>
    <row r="39" spans="2:34" ht="9" customHeight="1">
      <c r="B39" s="115" t="s">
        <v>304</v>
      </c>
      <c r="C39" s="167" t="s">
        <v>297</v>
      </c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87">
        <v>0.015</v>
      </c>
      <c r="W39" s="187"/>
      <c r="X39" s="188"/>
      <c r="Y39" s="170">
        <f t="shared" si="2"/>
        <v>21.07395</v>
      </c>
      <c r="Z39" s="170"/>
      <c r="AA39" s="170"/>
      <c r="AB39" s="170"/>
      <c r="AC39" s="171"/>
      <c r="AD39" s="170">
        <f t="shared" si="3"/>
        <v>42.1479</v>
      </c>
      <c r="AE39" s="170"/>
      <c r="AF39" s="170"/>
      <c r="AG39" s="170"/>
      <c r="AH39" s="171"/>
    </row>
    <row r="40" spans="2:34" ht="9" customHeight="1">
      <c r="B40" s="115" t="s">
        <v>305</v>
      </c>
      <c r="C40" s="167" t="s">
        <v>298</v>
      </c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87">
        <v>0.01</v>
      </c>
      <c r="W40" s="187"/>
      <c r="X40" s="188"/>
      <c r="Y40" s="170">
        <f t="shared" si="2"/>
        <v>14.0493</v>
      </c>
      <c r="Z40" s="170"/>
      <c r="AA40" s="170"/>
      <c r="AB40" s="170"/>
      <c r="AC40" s="171"/>
      <c r="AD40" s="170">
        <f t="shared" si="3"/>
        <v>28.0986</v>
      </c>
      <c r="AE40" s="170"/>
      <c r="AF40" s="170"/>
      <c r="AG40" s="170"/>
      <c r="AH40" s="171"/>
    </row>
    <row r="41" spans="2:34" ht="9" customHeight="1">
      <c r="B41" s="115" t="s">
        <v>306</v>
      </c>
      <c r="C41" s="167" t="s">
        <v>299</v>
      </c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87">
        <v>0.002</v>
      </c>
      <c r="W41" s="187"/>
      <c r="X41" s="188"/>
      <c r="Y41" s="170">
        <f t="shared" si="2"/>
        <v>2.80986</v>
      </c>
      <c r="Z41" s="170"/>
      <c r="AA41" s="170"/>
      <c r="AB41" s="170"/>
      <c r="AC41" s="171"/>
      <c r="AD41" s="170">
        <f t="shared" si="3"/>
        <v>5.61972</v>
      </c>
      <c r="AE41" s="170"/>
      <c r="AF41" s="170"/>
      <c r="AG41" s="170"/>
      <c r="AH41" s="171"/>
    </row>
    <row r="42" spans="2:34" ht="9" customHeight="1">
      <c r="B42" s="115" t="s">
        <v>307</v>
      </c>
      <c r="C42" s="167" t="s">
        <v>294</v>
      </c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87">
        <v>0.006</v>
      </c>
      <c r="W42" s="187"/>
      <c r="X42" s="188"/>
      <c r="Y42" s="170">
        <f t="shared" si="2"/>
        <v>8.429580000000001</v>
      </c>
      <c r="Z42" s="170"/>
      <c r="AA42" s="170"/>
      <c r="AB42" s="170"/>
      <c r="AC42" s="171"/>
      <c r="AD42" s="170">
        <f t="shared" si="3"/>
        <v>16.859160000000003</v>
      </c>
      <c r="AE42" s="170"/>
      <c r="AF42" s="170"/>
      <c r="AG42" s="170"/>
      <c r="AH42" s="171"/>
    </row>
    <row r="43" spans="2:34" ht="9" customHeight="1">
      <c r="B43" s="115" t="s">
        <v>308</v>
      </c>
      <c r="C43" s="167" t="s">
        <v>300</v>
      </c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87">
        <v>0.025</v>
      </c>
      <c r="W43" s="187"/>
      <c r="X43" s="188"/>
      <c r="Y43" s="170">
        <f t="shared" si="2"/>
        <v>35.123250000000006</v>
      </c>
      <c r="Z43" s="170"/>
      <c r="AA43" s="170"/>
      <c r="AB43" s="170"/>
      <c r="AC43" s="171"/>
      <c r="AD43" s="170">
        <f t="shared" si="3"/>
        <v>70.24650000000001</v>
      </c>
      <c r="AE43" s="170"/>
      <c r="AF43" s="170"/>
      <c r="AG43" s="170"/>
      <c r="AH43" s="171"/>
    </row>
    <row r="44" spans="2:34" ht="9" customHeight="1">
      <c r="B44" s="116" t="s">
        <v>309</v>
      </c>
      <c r="C44" s="182" t="s">
        <v>301</v>
      </c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205">
        <v>0.0182</v>
      </c>
      <c r="W44" s="205"/>
      <c r="X44" s="264"/>
      <c r="Y44" s="185">
        <f t="shared" si="2"/>
        <v>25.569726000000003</v>
      </c>
      <c r="Z44" s="185"/>
      <c r="AA44" s="185"/>
      <c r="AB44" s="185"/>
      <c r="AC44" s="186"/>
      <c r="AD44" s="185">
        <f t="shared" si="3"/>
        <v>51.139452000000006</v>
      </c>
      <c r="AE44" s="185"/>
      <c r="AF44" s="185"/>
      <c r="AG44" s="185"/>
      <c r="AH44" s="186"/>
    </row>
    <row r="45" spans="2:34" ht="3" customHeight="1">
      <c r="B45" s="109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</row>
    <row r="46" spans="2:34" ht="9" customHeight="1">
      <c r="B46" s="117">
        <v>4</v>
      </c>
      <c r="C46" s="191" t="s">
        <v>90</v>
      </c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74">
        <f>IF(SUM(V47:X56)=0,"",SUM(V47:X56))</f>
        <v>0.163022</v>
      </c>
      <c r="W46" s="175"/>
      <c r="X46" s="175"/>
      <c r="Y46" s="201">
        <f>SUM(Y47:AC56)</f>
        <v>229.03449846</v>
      </c>
      <c r="Z46" s="177"/>
      <c r="AA46" s="177"/>
      <c r="AB46" s="177"/>
      <c r="AC46" s="178"/>
      <c r="AD46" s="201">
        <f>SUM(AD47:AH56)</f>
        <v>458.06899692</v>
      </c>
      <c r="AE46" s="177"/>
      <c r="AF46" s="177"/>
      <c r="AG46" s="177"/>
      <c r="AH46" s="178"/>
    </row>
    <row r="47" spans="2:34" ht="9" customHeight="1">
      <c r="B47" s="115" t="s">
        <v>65</v>
      </c>
      <c r="C47" s="167" t="s">
        <v>81</v>
      </c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87">
        <v>0.0833</v>
      </c>
      <c r="W47" s="187"/>
      <c r="X47" s="187"/>
      <c r="Y47" s="202">
        <f aca="true" t="shared" si="4" ref="Y47:Y56">IF(V47="","",$Y$18*V47)</f>
        <v>117.030669</v>
      </c>
      <c r="Z47" s="170"/>
      <c r="AA47" s="170"/>
      <c r="AB47" s="170"/>
      <c r="AC47" s="171"/>
      <c r="AD47" s="202">
        <f aca="true" t="shared" si="5" ref="AD47:AD56">IF(Y47="","",Y47*$Y$15)</f>
        <v>234.061338</v>
      </c>
      <c r="AE47" s="170"/>
      <c r="AF47" s="170"/>
      <c r="AG47" s="170"/>
      <c r="AH47" s="171"/>
    </row>
    <row r="48" spans="2:34" ht="9" customHeight="1">
      <c r="B48" s="115" t="s">
        <v>79</v>
      </c>
      <c r="C48" s="167" t="s">
        <v>322</v>
      </c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87">
        <f>IF(V47="","",V47*$V$36)</f>
        <v>0.029671460000000007</v>
      </c>
      <c r="W48" s="187"/>
      <c r="X48" s="187"/>
      <c r="Y48" s="202">
        <f t="shared" si="4"/>
        <v>41.68632429780001</v>
      </c>
      <c r="Z48" s="170"/>
      <c r="AA48" s="170"/>
      <c r="AB48" s="170"/>
      <c r="AC48" s="171"/>
      <c r="AD48" s="202">
        <f t="shared" si="5"/>
        <v>83.37264859560003</v>
      </c>
      <c r="AE48" s="170"/>
      <c r="AF48" s="170"/>
      <c r="AG48" s="170"/>
      <c r="AH48" s="171"/>
    </row>
    <row r="49" spans="2:34" ht="9" customHeight="1">
      <c r="B49" s="115" t="s">
        <v>85</v>
      </c>
      <c r="C49" s="167" t="s">
        <v>321</v>
      </c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87">
        <v>0.0065</v>
      </c>
      <c r="W49" s="187"/>
      <c r="X49" s="187"/>
      <c r="Y49" s="202">
        <f t="shared" si="4"/>
        <v>9.132045</v>
      </c>
      <c r="Z49" s="170"/>
      <c r="AA49" s="170"/>
      <c r="AB49" s="170"/>
      <c r="AC49" s="171"/>
      <c r="AD49" s="202">
        <f t="shared" si="5"/>
        <v>18.26409</v>
      </c>
      <c r="AE49" s="170"/>
      <c r="AF49" s="170"/>
      <c r="AG49" s="170"/>
      <c r="AH49" s="171"/>
    </row>
    <row r="50" spans="2:34" ht="9" customHeight="1">
      <c r="B50" s="115" t="s">
        <v>89</v>
      </c>
      <c r="C50" s="167" t="s">
        <v>323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87">
        <f>IF(V49="","",V49*$V$36)</f>
        <v>0.0023153</v>
      </c>
      <c r="W50" s="187"/>
      <c r="X50" s="187"/>
      <c r="Y50" s="202">
        <f t="shared" si="4"/>
        <v>3.2528344290000004</v>
      </c>
      <c r="Z50" s="170"/>
      <c r="AA50" s="170"/>
      <c r="AB50" s="170"/>
      <c r="AC50" s="171"/>
      <c r="AD50" s="202">
        <f t="shared" si="5"/>
        <v>6.505668858000001</v>
      </c>
      <c r="AE50" s="170"/>
      <c r="AF50" s="170"/>
      <c r="AG50" s="170"/>
      <c r="AH50" s="171"/>
    </row>
    <row r="51" spans="2:34" ht="9" customHeight="1">
      <c r="B51" s="115" t="s">
        <v>99</v>
      </c>
      <c r="C51" s="167" t="s">
        <v>91</v>
      </c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87">
        <v>0.0008</v>
      </c>
      <c r="W51" s="187"/>
      <c r="X51" s="187"/>
      <c r="Y51" s="202">
        <f t="shared" si="4"/>
        <v>1.123944</v>
      </c>
      <c r="Z51" s="170"/>
      <c r="AA51" s="170"/>
      <c r="AB51" s="170"/>
      <c r="AC51" s="171"/>
      <c r="AD51" s="202">
        <f t="shared" si="5"/>
        <v>2.247888</v>
      </c>
      <c r="AE51" s="170"/>
      <c r="AF51" s="170"/>
      <c r="AG51" s="170"/>
      <c r="AH51" s="171"/>
    </row>
    <row r="52" spans="2:34" ht="9" customHeight="1">
      <c r="B52" s="115" t="s">
        <v>113</v>
      </c>
      <c r="C52" s="167" t="s">
        <v>324</v>
      </c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87">
        <f>IF(V51="","",V51*$V$38)</f>
        <v>6.400000000000001E-05</v>
      </c>
      <c r="W52" s="187"/>
      <c r="X52" s="187"/>
      <c r="Y52" s="202">
        <f t="shared" si="4"/>
        <v>0.08991552000000001</v>
      </c>
      <c r="Z52" s="170"/>
      <c r="AA52" s="170"/>
      <c r="AB52" s="170"/>
      <c r="AC52" s="171"/>
      <c r="AD52" s="202">
        <f t="shared" si="5"/>
        <v>0.17983104000000003</v>
      </c>
      <c r="AE52" s="170"/>
      <c r="AF52" s="170"/>
      <c r="AG52" s="170"/>
      <c r="AH52" s="171"/>
    </row>
    <row r="53" spans="2:34" ht="9" customHeight="1">
      <c r="B53" s="115" t="s">
        <v>310</v>
      </c>
      <c r="C53" s="167" t="s">
        <v>325</v>
      </c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87">
        <v>0.04</v>
      </c>
      <c r="W53" s="187"/>
      <c r="X53" s="187"/>
      <c r="Y53" s="202">
        <f t="shared" si="4"/>
        <v>56.1972</v>
      </c>
      <c r="Z53" s="170"/>
      <c r="AA53" s="170"/>
      <c r="AB53" s="170"/>
      <c r="AC53" s="171"/>
      <c r="AD53" s="202">
        <f t="shared" si="5"/>
        <v>112.3944</v>
      </c>
      <c r="AE53" s="170"/>
      <c r="AF53" s="170"/>
      <c r="AG53" s="170"/>
      <c r="AH53" s="171"/>
    </row>
    <row r="54" spans="2:34" ht="9" customHeight="1">
      <c r="B54" s="115" t="s">
        <v>311</v>
      </c>
      <c r="C54" s="167" t="s">
        <v>94</v>
      </c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87">
        <v>0.0002</v>
      </c>
      <c r="W54" s="187"/>
      <c r="X54" s="187"/>
      <c r="Y54" s="202">
        <f t="shared" si="4"/>
        <v>0.280986</v>
      </c>
      <c r="Z54" s="170"/>
      <c r="AA54" s="170"/>
      <c r="AB54" s="170"/>
      <c r="AC54" s="171"/>
      <c r="AD54" s="202">
        <f t="shared" si="5"/>
        <v>0.561972</v>
      </c>
      <c r="AE54" s="170"/>
      <c r="AF54" s="170"/>
      <c r="AG54" s="170"/>
      <c r="AH54" s="171"/>
    </row>
    <row r="55" spans="2:34" ht="9" customHeight="1">
      <c r="B55" s="115" t="s">
        <v>319</v>
      </c>
      <c r="C55" s="167" t="s">
        <v>326</v>
      </c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87">
        <f>IF(V54="","",V54*$V$36)</f>
        <v>7.124000000000002E-05</v>
      </c>
      <c r="W55" s="187"/>
      <c r="X55" s="187"/>
      <c r="Y55" s="202">
        <f t="shared" si="4"/>
        <v>0.10008721320000002</v>
      </c>
      <c r="Z55" s="170"/>
      <c r="AA55" s="170"/>
      <c r="AB55" s="170"/>
      <c r="AC55" s="171"/>
      <c r="AD55" s="202">
        <f t="shared" si="5"/>
        <v>0.20017442640000005</v>
      </c>
      <c r="AE55" s="170"/>
      <c r="AF55" s="170"/>
      <c r="AG55" s="170"/>
      <c r="AH55" s="171"/>
    </row>
    <row r="56" spans="2:34" ht="9" customHeight="1">
      <c r="B56" s="116" t="s">
        <v>320</v>
      </c>
      <c r="C56" s="182" t="s">
        <v>327</v>
      </c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205">
        <v>0.0001</v>
      </c>
      <c r="W56" s="205"/>
      <c r="X56" s="205"/>
      <c r="Y56" s="206">
        <f t="shared" si="4"/>
        <v>0.140493</v>
      </c>
      <c r="Z56" s="185"/>
      <c r="AA56" s="185"/>
      <c r="AB56" s="185"/>
      <c r="AC56" s="186"/>
      <c r="AD56" s="206">
        <f t="shared" si="5"/>
        <v>0.280986</v>
      </c>
      <c r="AE56" s="185"/>
      <c r="AF56" s="185"/>
      <c r="AG56" s="185"/>
      <c r="AH56" s="186"/>
    </row>
    <row r="57" spans="2:34" ht="3" customHeight="1">
      <c r="B57" s="109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</row>
    <row r="58" spans="2:34" ht="9" customHeight="1">
      <c r="B58" s="117">
        <v>5</v>
      </c>
      <c r="C58" s="191" t="s">
        <v>315</v>
      </c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74">
        <f>IF(SUM(V59:X65)=0,"",SUM(V59:X65))</f>
        <v>0.15135192000000003</v>
      </c>
      <c r="W58" s="175"/>
      <c r="X58" s="176"/>
      <c r="Y58" s="177">
        <f>SUM(Y59:AC65)</f>
        <v>212.63885296560002</v>
      </c>
      <c r="Z58" s="177"/>
      <c r="AA58" s="177"/>
      <c r="AB58" s="177"/>
      <c r="AC58" s="178"/>
      <c r="AD58" s="177">
        <f>SUM(AD59:AH65)</f>
        <v>425.27770593120005</v>
      </c>
      <c r="AE58" s="177"/>
      <c r="AF58" s="177"/>
      <c r="AG58" s="177"/>
      <c r="AH58" s="178"/>
    </row>
    <row r="59" spans="2:34" ht="9" customHeight="1">
      <c r="B59" s="115" t="s">
        <v>312</v>
      </c>
      <c r="C59" s="167" t="s">
        <v>101</v>
      </c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87">
        <v>0.1111</v>
      </c>
      <c r="W59" s="187"/>
      <c r="X59" s="188"/>
      <c r="Y59" s="170">
        <f aca="true" t="shared" si="6" ref="Y59:Y65">IF(V59="","",$Y$18*V59)</f>
        <v>156.087723</v>
      </c>
      <c r="Z59" s="170"/>
      <c r="AA59" s="170"/>
      <c r="AB59" s="170"/>
      <c r="AC59" s="171"/>
      <c r="AD59" s="170">
        <f aca="true" t="shared" si="7" ref="AD59:AD65">IF(Y59="","",Y59*$Y$15)</f>
        <v>312.175446</v>
      </c>
      <c r="AE59" s="170"/>
      <c r="AF59" s="170"/>
      <c r="AG59" s="170"/>
      <c r="AH59" s="171"/>
    </row>
    <row r="60" spans="2:34" ht="9" customHeight="1">
      <c r="B60" s="115" t="s">
        <v>328</v>
      </c>
      <c r="C60" s="167" t="s">
        <v>102</v>
      </c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87">
        <v>0.0001</v>
      </c>
      <c r="W60" s="187"/>
      <c r="X60" s="188"/>
      <c r="Y60" s="170">
        <f t="shared" si="6"/>
        <v>0.140493</v>
      </c>
      <c r="Z60" s="170"/>
      <c r="AA60" s="170"/>
      <c r="AB60" s="170"/>
      <c r="AC60" s="171"/>
      <c r="AD60" s="170">
        <f t="shared" si="7"/>
        <v>0.280986</v>
      </c>
      <c r="AE60" s="170"/>
      <c r="AF60" s="170"/>
      <c r="AG60" s="170"/>
      <c r="AH60" s="171"/>
    </row>
    <row r="61" spans="2:34" ht="9" customHeight="1">
      <c r="B61" s="115" t="s">
        <v>329</v>
      </c>
      <c r="C61" s="167" t="s">
        <v>103</v>
      </c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87">
        <v>0.0001</v>
      </c>
      <c r="W61" s="187"/>
      <c r="X61" s="188"/>
      <c r="Y61" s="170">
        <f t="shared" si="6"/>
        <v>0.140493</v>
      </c>
      <c r="Z61" s="170"/>
      <c r="AA61" s="170"/>
      <c r="AB61" s="170"/>
      <c r="AC61" s="171"/>
      <c r="AD61" s="170">
        <f t="shared" si="7"/>
        <v>0.280986</v>
      </c>
      <c r="AE61" s="170"/>
      <c r="AF61" s="170"/>
      <c r="AG61" s="170"/>
      <c r="AH61" s="171"/>
    </row>
    <row r="62" spans="2:34" ht="9" customHeight="1">
      <c r="B62" s="115" t="s">
        <v>330</v>
      </c>
      <c r="C62" s="167" t="s">
        <v>104</v>
      </c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87">
        <v>0.0001</v>
      </c>
      <c r="W62" s="187"/>
      <c r="X62" s="188"/>
      <c r="Y62" s="170">
        <f t="shared" si="6"/>
        <v>0.140493</v>
      </c>
      <c r="Z62" s="170"/>
      <c r="AA62" s="170"/>
      <c r="AB62" s="170"/>
      <c r="AC62" s="171"/>
      <c r="AD62" s="170">
        <f t="shared" si="7"/>
        <v>0.280986</v>
      </c>
      <c r="AE62" s="170"/>
      <c r="AF62" s="170"/>
      <c r="AG62" s="170"/>
      <c r="AH62" s="171"/>
    </row>
    <row r="63" spans="2:34" ht="9" customHeight="1">
      <c r="B63" s="115" t="s">
        <v>331</v>
      </c>
      <c r="C63" s="167" t="s">
        <v>105</v>
      </c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87">
        <v>0.0002</v>
      </c>
      <c r="W63" s="187"/>
      <c r="X63" s="188"/>
      <c r="Y63" s="170">
        <f t="shared" si="6"/>
        <v>0.280986</v>
      </c>
      <c r="Z63" s="170"/>
      <c r="AA63" s="170"/>
      <c r="AB63" s="170"/>
      <c r="AC63" s="171"/>
      <c r="AD63" s="170">
        <f t="shared" si="7"/>
        <v>0.561972</v>
      </c>
      <c r="AE63" s="170"/>
      <c r="AF63" s="170"/>
      <c r="AG63" s="170"/>
      <c r="AH63" s="171"/>
    </row>
    <row r="64" spans="2:34" ht="9" customHeight="1">
      <c r="B64" s="115" t="s">
        <v>332</v>
      </c>
      <c r="C64" s="167" t="s">
        <v>293</v>
      </c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87"/>
      <c r="W64" s="187"/>
      <c r="X64" s="188"/>
      <c r="Y64" s="170">
        <f t="shared" si="6"/>
      </c>
      <c r="Z64" s="170"/>
      <c r="AA64" s="170"/>
      <c r="AB64" s="170"/>
      <c r="AC64" s="171"/>
      <c r="AD64" s="170">
        <f t="shared" si="7"/>
      </c>
      <c r="AE64" s="170"/>
      <c r="AF64" s="170"/>
      <c r="AG64" s="170"/>
      <c r="AH64" s="171"/>
    </row>
    <row r="65" spans="2:34" ht="9" customHeight="1">
      <c r="B65" s="116" t="s">
        <v>333</v>
      </c>
      <c r="C65" s="182" t="s">
        <v>334</v>
      </c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95">
        <f>IF(SUM(V59:X63)="","",SUM(V59:X63)*$V$36)</f>
        <v>0.03975192000000002</v>
      </c>
      <c r="W65" s="195"/>
      <c r="X65" s="196"/>
      <c r="Y65" s="185">
        <f t="shared" si="6"/>
        <v>55.84866496560003</v>
      </c>
      <c r="Z65" s="185"/>
      <c r="AA65" s="185"/>
      <c r="AB65" s="185"/>
      <c r="AC65" s="186"/>
      <c r="AD65" s="185">
        <f t="shared" si="7"/>
        <v>111.69732993120006</v>
      </c>
      <c r="AE65" s="185"/>
      <c r="AF65" s="185"/>
      <c r="AG65" s="185"/>
      <c r="AH65" s="186"/>
    </row>
    <row r="66" spans="2:34" ht="3" customHeight="1">
      <c r="B66" s="109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</row>
    <row r="67" spans="2:34" ht="9" customHeight="1">
      <c r="B67" s="117">
        <v>6</v>
      </c>
      <c r="C67" s="191" t="s">
        <v>338</v>
      </c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74">
        <f>IF(SUM(V71:X71)=0,"",SUM(V71:X71))</f>
      </c>
      <c r="W67" s="175"/>
      <c r="X67" s="176"/>
      <c r="Y67" s="177">
        <f>SUM(Y68:AC71)</f>
        <v>155</v>
      </c>
      <c r="Z67" s="177"/>
      <c r="AA67" s="177"/>
      <c r="AB67" s="177"/>
      <c r="AC67" s="178"/>
      <c r="AD67" s="177">
        <f>SUM(AD68:AH71)</f>
        <v>310</v>
      </c>
      <c r="AE67" s="177"/>
      <c r="AF67" s="177"/>
      <c r="AG67" s="177"/>
      <c r="AH67" s="178"/>
    </row>
    <row r="68" spans="2:34" ht="9" customHeight="1">
      <c r="B68" s="115" t="s">
        <v>313</v>
      </c>
      <c r="C68" s="167" t="s">
        <v>339</v>
      </c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87"/>
      <c r="W68" s="187"/>
      <c r="X68" s="188"/>
      <c r="Y68" s="180">
        <v>155</v>
      </c>
      <c r="Z68" s="180"/>
      <c r="AA68" s="180"/>
      <c r="AB68" s="180"/>
      <c r="AC68" s="181"/>
      <c r="AD68" s="170">
        <f>IF(Y68="","",Y68*$Y$15)</f>
        <v>310</v>
      </c>
      <c r="AE68" s="170"/>
      <c r="AF68" s="170"/>
      <c r="AG68" s="170"/>
      <c r="AH68" s="171"/>
    </row>
    <row r="69" spans="2:34" ht="9" customHeight="1">
      <c r="B69" s="115" t="s">
        <v>335</v>
      </c>
      <c r="C69" s="167" t="s">
        <v>340</v>
      </c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87"/>
      <c r="W69" s="187"/>
      <c r="X69" s="188"/>
      <c r="Y69" s="180">
        <f>IF(V69="","",$Y$18*V69)</f>
      </c>
      <c r="Z69" s="180"/>
      <c r="AA69" s="180"/>
      <c r="AB69" s="180"/>
      <c r="AC69" s="181"/>
      <c r="AD69" s="170">
        <f>IF(Y69="","",Y69*$Y$15)</f>
      </c>
      <c r="AE69" s="170"/>
      <c r="AF69" s="170"/>
      <c r="AG69" s="170"/>
      <c r="AH69" s="171"/>
    </row>
    <row r="70" spans="2:34" ht="9" customHeight="1">
      <c r="B70" s="115" t="s">
        <v>336</v>
      </c>
      <c r="C70" s="167" t="s">
        <v>341</v>
      </c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87"/>
      <c r="W70" s="187"/>
      <c r="X70" s="188"/>
      <c r="Y70" s="180">
        <f>IF(V70="","",$Y$18*V70)</f>
      </c>
      <c r="Z70" s="180"/>
      <c r="AA70" s="180"/>
      <c r="AB70" s="180"/>
      <c r="AC70" s="181"/>
      <c r="AD70" s="170">
        <f>IF(Y70="","",Y70*$Y$15)</f>
      </c>
      <c r="AE70" s="170"/>
      <c r="AF70" s="170"/>
      <c r="AG70" s="170"/>
      <c r="AH70" s="171"/>
    </row>
    <row r="71" spans="2:34" ht="9" customHeight="1">
      <c r="B71" s="116" t="s">
        <v>337</v>
      </c>
      <c r="C71" s="182" t="s">
        <v>40</v>
      </c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95"/>
      <c r="W71" s="195"/>
      <c r="X71" s="196"/>
      <c r="Y71" s="207">
        <f>IF(V71="","",$Y$36*V71)</f>
      </c>
      <c r="Z71" s="207"/>
      <c r="AA71" s="207"/>
      <c r="AB71" s="207"/>
      <c r="AC71" s="208"/>
      <c r="AD71" s="185">
        <f>IF(Y71="","",Y71*$Y$15)</f>
      </c>
      <c r="AE71" s="185"/>
      <c r="AF71" s="185"/>
      <c r="AG71" s="185"/>
      <c r="AH71" s="186"/>
    </row>
    <row r="72" spans="2:34" ht="3" customHeight="1">
      <c r="B72" s="109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</row>
    <row r="73" spans="2:34" ht="9" customHeight="1">
      <c r="B73" s="117">
        <v>7</v>
      </c>
      <c r="C73" s="191" t="s">
        <v>116</v>
      </c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74">
        <f>IF(SUM(V74:X80)=0,"",SUM(V74:X80))</f>
        <v>0.21650000000000003</v>
      </c>
      <c r="W73" s="175"/>
      <c r="X73" s="176"/>
      <c r="Y73" s="177">
        <f>SUM(Y74:AC80)</f>
        <v>595.7466814983292</v>
      </c>
      <c r="Z73" s="177"/>
      <c r="AA73" s="177"/>
      <c r="AB73" s="177"/>
      <c r="AC73" s="178"/>
      <c r="AD73" s="177">
        <f>SUM(AD74:AH80)</f>
        <v>1191.4933629966583</v>
      </c>
      <c r="AE73" s="177"/>
      <c r="AF73" s="177"/>
      <c r="AG73" s="177"/>
      <c r="AH73" s="178"/>
    </row>
    <row r="74" spans="2:34" ht="9" customHeight="1">
      <c r="B74" s="115" t="s">
        <v>342</v>
      </c>
      <c r="C74" s="167" t="s">
        <v>117</v>
      </c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87">
        <v>0.05</v>
      </c>
      <c r="W74" s="187"/>
      <c r="X74" s="188"/>
      <c r="Y74" s="170">
        <f>IF(V74="","",$Y$91*V74)</f>
        <v>125.10197087128002</v>
      </c>
      <c r="Z74" s="170"/>
      <c r="AA74" s="170"/>
      <c r="AB74" s="170"/>
      <c r="AC74" s="171"/>
      <c r="AD74" s="170">
        <f aca="true" t="shared" si="8" ref="AD74:AD80">IF(Y74="","",Y74*$Y$15)</f>
        <v>250.20394174256003</v>
      </c>
      <c r="AE74" s="170"/>
      <c r="AF74" s="170"/>
      <c r="AG74" s="170"/>
      <c r="AH74" s="171"/>
    </row>
    <row r="75" spans="2:34" ht="9" customHeight="1">
      <c r="B75" s="115" t="s">
        <v>343</v>
      </c>
      <c r="C75" s="167" t="s">
        <v>118</v>
      </c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87">
        <v>0.1</v>
      </c>
      <c r="W75" s="187"/>
      <c r="X75" s="188"/>
      <c r="Y75" s="170">
        <f>IF(V75="","",($Y$91+$Y$74)*V75)</f>
        <v>262.71413882968807</v>
      </c>
      <c r="Z75" s="170"/>
      <c r="AA75" s="170"/>
      <c r="AB75" s="170"/>
      <c r="AC75" s="171"/>
      <c r="AD75" s="170">
        <f t="shared" si="8"/>
        <v>525.4282776593761</v>
      </c>
      <c r="AE75" s="170"/>
      <c r="AF75" s="170"/>
      <c r="AG75" s="170"/>
      <c r="AH75" s="171"/>
    </row>
    <row r="76" spans="2:34" ht="9" customHeight="1">
      <c r="B76" s="115" t="s">
        <v>344</v>
      </c>
      <c r="C76" s="167" t="s">
        <v>349</v>
      </c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87">
        <v>0.0065</v>
      </c>
      <c r="W76" s="187"/>
      <c r="X76" s="188"/>
      <c r="Y76" s="170">
        <f>IF(V76="","",(($Y$74+$Y$75+$Y$91/0.9135))*V76)</f>
        <v>20.324040852373642</v>
      </c>
      <c r="Z76" s="170"/>
      <c r="AA76" s="170"/>
      <c r="AB76" s="170"/>
      <c r="AC76" s="171"/>
      <c r="AD76" s="170">
        <f t="shared" si="8"/>
        <v>40.648081704747284</v>
      </c>
      <c r="AE76" s="170"/>
      <c r="AF76" s="170"/>
      <c r="AG76" s="170"/>
      <c r="AH76" s="171"/>
    </row>
    <row r="77" spans="2:34" ht="9" customHeight="1">
      <c r="B77" s="115" t="s">
        <v>345</v>
      </c>
      <c r="C77" s="167" t="s">
        <v>350</v>
      </c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87">
        <v>0.03</v>
      </c>
      <c r="W77" s="187"/>
      <c r="X77" s="188"/>
      <c r="Y77" s="170">
        <f>IF(V77="","",(($Y$74+$Y$75+$Y$91/0.9135))*V77)</f>
        <v>93.80326547249373</v>
      </c>
      <c r="Z77" s="170"/>
      <c r="AA77" s="170"/>
      <c r="AB77" s="170"/>
      <c r="AC77" s="171"/>
      <c r="AD77" s="170">
        <f t="shared" si="8"/>
        <v>187.60653094498747</v>
      </c>
      <c r="AE77" s="170"/>
      <c r="AF77" s="170"/>
      <c r="AG77" s="170"/>
      <c r="AH77" s="171"/>
    </row>
    <row r="78" spans="2:34" ht="9" customHeight="1">
      <c r="B78" s="115" t="s">
        <v>346</v>
      </c>
      <c r="C78" s="167" t="s">
        <v>354</v>
      </c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87"/>
      <c r="W78" s="187"/>
      <c r="X78" s="188"/>
      <c r="Y78" s="170">
        <f>IF(V78="","",(($Y$74+$Y$75+$Y$91/0.9135))*V78)</f>
      </c>
      <c r="Z78" s="170"/>
      <c r="AA78" s="170"/>
      <c r="AB78" s="170"/>
      <c r="AC78" s="171"/>
      <c r="AD78" s="170">
        <f t="shared" si="8"/>
      </c>
      <c r="AE78" s="170"/>
      <c r="AF78" s="170"/>
      <c r="AG78" s="170"/>
      <c r="AH78" s="171"/>
    </row>
    <row r="79" spans="2:34" ht="9" customHeight="1">
      <c r="B79" s="115" t="s">
        <v>347</v>
      </c>
      <c r="C79" s="167" t="s">
        <v>355</v>
      </c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209">
        <v>0.03</v>
      </c>
      <c r="W79" s="209"/>
      <c r="X79" s="210"/>
      <c r="Y79" s="170">
        <f>IF(V79="","",(($Y$74+$Y$75+$Y$91/0.9135))*V79)</f>
        <v>93.80326547249373</v>
      </c>
      <c r="Z79" s="170"/>
      <c r="AA79" s="170"/>
      <c r="AB79" s="170"/>
      <c r="AC79" s="171"/>
      <c r="AD79" s="170">
        <f t="shared" si="8"/>
        <v>187.60653094498747</v>
      </c>
      <c r="AE79" s="170"/>
      <c r="AF79" s="170"/>
      <c r="AG79" s="170"/>
      <c r="AH79" s="171"/>
    </row>
    <row r="80" spans="2:34" ht="9" customHeight="1">
      <c r="B80" s="116" t="s">
        <v>348</v>
      </c>
      <c r="C80" s="182" t="s">
        <v>133</v>
      </c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95"/>
      <c r="W80" s="195"/>
      <c r="X80" s="196"/>
      <c r="Y80" s="185">
        <f>IF(V80="","",(($Y$74+$Y$75+$Y$91/0.9135))*V80)</f>
      </c>
      <c r="Z80" s="185"/>
      <c r="AA80" s="185"/>
      <c r="AB80" s="185"/>
      <c r="AC80" s="186"/>
      <c r="AD80" s="185">
        <f t="shared" si="8"/>
      </c>
      <c r="AE80" s="185"/>
      <c r="AF80" s="185"/>
      <c r="AG80" s="185"/>
      <c r="AH80" s="186"/>
    </row>
    <row r="81" ht="3" customHeight="1">
      <c r="B81" s="102"/>
    </row>
    <row r="82" ht="3" customHeight="1">
      <c r="B82" s="102"/>
    </row>
    <row r="83" spans="2:34" ht="3" customHeight="1" thickBot="1">
      <c r="B83" s="102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4"/>
      <c r="W83" s="114"/>
      <c r="X83" s="114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</row>
    <row r="84" spans="2:39" ht="9" customHeight="1" thickBot="1">
      <c r="B84" s="227" t="s">
        <v>351</v>
      </c>
      <c r="C84" s="228"/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9"/>
      <c r="Y84" s="230" t="s">
        <v>278</v>
      </c>
      <c r="Z84" s="231"/>
      <c r="AA84" s="231"/>
      <c r="AB84" s="231"/>
      <c r="AC84" s="232"/>
      <c r="AD84" s="231" t="s">
        <v>279</v>
      </c>
      <c r="AE84" s="231"/>
      <c r="AF84" s="231"/>
      <c r="AG84" s="231"/>
      <c r="AH84" s="232"/>
      <c r="AM84" s="113"/>
    </row>
    <row r="85" spans="2:34" ht="9" customHeight="1">
      <c r="B85" s="122" t="s">
        <v>3</v>
      </c>
      <c r="C85" s="211" t="str">
        <f>CONCATENATE("Módulo 1"," - ",$C$18)</f>
        <v>Módulo 1 - Composição da Remuneração</v>
      </c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2"/>
      <c r="V85" s="213"/>
      <c r="W85" s="214"/>
      <c r="X85" s="215"/>
      <c r="Y85" s="216">
        <f>$Y$18</f>
        <v>1404.93</v>
      </c>
      <c r="Z85" s="217"/>
      <c r="AA85" s="217"/>
      <c r="AB85" s="217"/>
      <c r="AC85" s="218"/>
      <c r="AD85" s="216">
        <f aca="true" t="shared" si="9" ref="AD85:AD93">IF(Y85="","",Y85*$Y$15)</f>
        <v>2809.86</v>
      </c>
      <c r="AE85" s="217"/>
      <c r="AF85" s="217"/>
      <c r="AG85" s="217"/>
      <c r="AH85" s="218"/>
    </row>
    <row r="86" spans="2:34" ht="9" customHeight="1">
      <c r="B86" s="120" t="s">
        <v>6</v>
      </c>
      <c r="C86" s="219" t="str">
        <f>CONCATENATE("Módulo 2"," - ",$C$27)</f>
        <v>Módulo 2 - Benefícios Mensais e Diários</v>
      </c>
      <c r="D86" s="219"/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20"/>
      <c r="V86" s="221"/>
      <c r="W86" s="222"/>
      <c r="X86" s="223"/>
      <c r="Y86" s="224">
        <f>$Y$27</f>
        <v>0</v>
      </c>
      <c r="Z86" s="225"/>
      <c r="AA86" s="225"/>
      <c r="AB86" s="225"/>
      <c r="AC86" s="226"/>
      <c r="AD86" s="224">
        <f t="shared" si="9"/>
        <v>0</v>
      </c>
      <c r="AE86" s="225"/>
      <c r="AF86" s="225"/>
      <c r="AG86" s="225"/>
      <c r="AH86" s="226"/>
    </row>
    <row r="87" spans="2:34" ht="9" customHeight="1">
      <c r="B87" s="120" t="s">
        <v>9</v>
      </c>
      <c r="C87" s="219" t="str">
        <f>CONCATENATE("Módulo 3"," - ",$C$36)</f>
        <v>Módulo 3 - Encargos Previdênciários, Sociais e Trabalhistas Sobre a Remuneração</v>
      </c>
      <c r="D87" s="219"/>
      <c r="E87" s="219"/>
      <c r="F87" s="219"/>
      <c r="G87" s="219"/>
      <c r="H87" s="219"/>
      <c r="I87" s="219"/>
      <c r="J87" s="219"/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20"/>
      <c r="V87" s="221"/>
      <c r="W87" s="222"/>
      <c r="X87" s="223"/>
      <c r="Y87" s="224">
        <f>$Y$36</f>
        <v>500.4360660000001</v>
      </c>
      <c r="Z87" s="225"/>
      <c r="AA87" s="225"/>
      <c r="AB87" s="225"/>
      <c r="AC87" s="226"/>
      <c r="AD87" s="224">
        <f t="shared" si="9"/>
        <v>1000.8721320000002</v>
      </c>
      <c r="AE87" s="225"/>
      <c r="AF87" s="225"/>
      <c r="AG87" s="225"/>
      <c r="AH87" s="226"/>
    </row>
    <row r="88" spans="2:34" ht="9" customHeight="1">
      <c r="B88" s="120" t="s">
        <v>11</v>
      </c>
      <c r="C88" s="219" t="str">
        <f>CONCATENATE("Módulo 4"," - ",$C$46)</f>
        <v>Módulo 4 - Provisão para Rescisão</v>
      </c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20"/>
      <c r="V88" s="221"/>
      <c r="W88" s="222"/>
      <c r="X88" s="223"/>
      <c r="Y88" s="224">
        <f>$Y$46</f>
        <v>229.03449846</v>
      </c>
      <c r="Z88" s="225"/>
      <c r="AA88" s="225"/>
      <c r="AB88" s="225"/>
      <c r="AC88" s="226"/>
      <c r="AD88" s="224">
        <f t="shared" si="9"/>
        <v>458.06899692</v>
      </c>
      <c r="AE88" s="225"/>
      <c r="AF88" s="225"/>
      <c r="AG88" s="225"/>
      <c r="AH88" s="226"/>
    </row>
    <row r="89" spans="2:34" ht="9" customHeight="1">
      <c r="B89" s="120" t="s">
        <v>36</v>
      </c>
      <c r="C89" s="219" t="str">
        <f>CONCATENATE("Módulo 5"," - ",$C$58)</f>
        <v>Módulo 5 - Custo de Reposição do Servidor Ausente</v>
      </c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20"/>
      <c r="V89" s="221"/>
      <c r="W89" s="222"/>
      <c r="X89" s="223"/>
      <c r="Y89" s="224">
        <f>$Y$58</f>
        <v>212.63885296560002</v>
      </c>
      <c r="Z89" s="225"/>
      <c r="AA89" s="225"/>
      <c r="AB89" s="225"/>
      <c r="AC89" s="226"/>
      <c r="AD89" s="224">
        <f t="shared" si="9"/>
        <v>425.27770593120005</v>
      </c>
      <c r="AE89" s="225"/>
      <c r="AF89" s="225"/>
      <c r="AG89" s="225"/>
      <c r="AH89" s="226"/>
    </row>
    <row r="90" spans="2:34" ht="9" customHeight="1">
      <c r="B90" s="120" t="s">
        <v>38</v>
      </c>
      <c r="C90" s="219" t="str">
        <f>CONCATENATE("Módulo 6"," - ",$C$67)</f>
        <v>Módulo 6 - Insumos Diversos (uniformes, materiais, equipamentos e outros)</v>
      </c>
      <c r="D90" s="219"/>
      <c r="E90" s="219"/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20"/>
      <c r="V90" s="233"/>
      <c r="W90" s="234"/>
      <c r="X90" s="235"/>
      <c r="Y90" s="224">
        <f>$Y$67</f>
        <v>155</v>
      </c>
      <c r="Z90" s="225"/>
      <c r="AA90" s="225"/>
      <c r="AB90" s="225"/>
      <c r="AC90" s="226"/>
      <c r="AD90" s="224">
        <f t="shared" si="9"/>
        <v>310</v>
      </c>
      <c r="AE90" s="225"/>
      <c r="AF90" s="225"/>
      <c r="AG90" s="225"/>
      <c r="AH90" s="226"/>
    </row>
    <row r="91" spans="2:34" ht="9" customHeight="1">
      <c r="B91" s="242" t="s">
        <v>352</v>
      </c>
      <c r="C91" s="243"/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4"/>
      <c r="Y91" s="245">
        <f>IF(SUM(Y85:AC90)=0,"",SUM(Y85:AC90))</f>
        <v>2502.0394174256003</v>
      </c>
      <c r="Z91" s="246"/>
      <c r="AA91" s="246"/>
      <c r="AB91" s="246"/>
      <c r="AC91" s="247"/>
      <c r="AD91" s="245">
        <f t="shared" si="9"/>
        <v>5004.078834851201</v>
      </c>
      <c r="AE91" s="246"/>
      <c r="AF91" s="246"/>
      <c r="AG91" s="246"/>
      <c r="AH91" s="247"/>
    </row>
    <row r="92" spans="2:34" ht="9" customHeight="1" thickBot="1">
      <c r="B92" s="121" t="s">
        <v>27</v>
      </c>
      <c r="C92" s="248" t="str">
        <f>CONCATENATE("Módulo 7"," - ",$C$73)</f>
        <v>Módulo 7 - Custos Indiretos, Tributos e Lucro</v>
      </c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9"/>
      <c r="V92" s="250"/>
      <c r="W92" s="251"/>
      <c r="X92" s="252"/>
      <c r="Y92" s="253">
        <f>$Y$73</f>
        <v>595.7466814983292</v>
      </c>
      <c r="Z92" s="254"/>
      <c r="AA92" s="254"/>
      <c r="AB92" s="254"/>
      <c r="AC92" s="255"/>
      <c r="AD92" s="253">
        <f t="shared" si="9"/>
        <v>1191.4933629966583</v>
      </c>
      <c r="AE92" s="254"/>
      <c r="AF92" s="254"/>
      <c r="AG92" s="254"/>
      <c r="AH92" s="255"/>
    </row>
    <row r="93" spans="2:34" ht="9" customHeight="1" thickBot="1">
      <c r="B93" s="236" t="s">
        <v>353</v>
      </c>
      <c r="C93" s="237"/>
      <c r="D93" s="237"/>
      <c r="E93" s="237"/>
      <c r="F93" s="237"/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  <c r="V93" s="237"/>
      <c r="W93" s="237"/>
      <c r="X93" s="238"/>
      <c r="Y93" s="239">
        <f>IF(SUM(Y91:AC92)=0,"",SUM(Y91:AC92))</f>
        <v>3097.7860989239293</v>
      </c>
      <c r="Z93" s="240"/>
      <c r="AA93" s="240"/>
      <c r="AB93" s="240"/>
      <c r="AC93" s="241"/>
      <c r="AD93" s="239">
        <f t="shared" si="9"/>
        <v>6195.572197847859</v>
      </c>
      <c r="AE93" s="240"/>
      <c r="AF93" s="240"/>
      <c r="AG93" s="240"/>
      <c r="AH93" s="241"/>
    </row>
  </sheetData>
  <sheetProtection/>
  <mergeCells count="289">
    <mergeCell ref="Y93:AC93"/>
    <mergeCell ref="AD93:AH93"/>
    <mergeCell ref="U11:AH11"/>
    <mergeCell ref="B11:T11"/>
    <mergeCell ref="B9:G9"/>
    <mergeCell ref="H9:AH9"/>
    <mergeCell ref="B84:X84"/>
    <mergeCell ref="V92:X92"/>
    <mergeCell ref="Y92:AC92"/>
    <mergeCell ref="AD92:AH92"/>
    <mergeCell ref="Y91:AC91"/>
    <mergeCell ref="AD91:AH91"/>
    <mergeCell ref="B91:X91"/>
    <mergeCell ref="V89:X89"/>
    <mergeCell ref="Y89:AC89"/>
    <mergeCell ref="AD89:AH89"/>
    <mergeCell ref="C90:U90"/>
    <mergeCell ref="V90:X90"/>
    <mergeCell ref="Y90:AC90"/>
    <mergeCell ref="AD90:AH90"/>
    <mergeCell ref="V87:X87"/>
    <mergeCell ref="Y87:AC87"/>
    <mergeCell ref="AD87:AH87"/>
    <mergeCell ref="C88:U88"/>
    <mergeCell ref="V88:X88"/>
    <mergeCell ref="Y88:AC88"/>
    <mergeCell ref="AD88:AH88"/>
    <mergeCell ref="C85:U85"/>
    <mergeCell ref="V85:X85"/>
    <mergeCell ref="Y85:AC85"/>
    <mergeCell ref="AD85:AH85"/>
    <mergeCell ref="C86:U86"/>
    <mergeCell ref="V86:X86"/>
    <mergeCell ref="Y86:AC86"/>
    <mergeCell ref="AD86:AH86"/>
    <mergeCell ref="C87:U87"/>
    <mergeCell ref="Y84:AC84"/>
    <mergeCell ref="AD84:AH84"/>
    <mergeCell ref="C79:U79"/>
    <mergeCell ref="V79:X79"/>
    <mergeCell ref="Y79:AC79"/>
    <mergeCell ref="AD79:AH79"/>
    <mergeCell ref="C80:U80"/>
    <mergeCell ref="V80:X80"/>
    <mergeCell ref="Y80:AC80"/>
    <mergeCell ref="AD80:AH80"/>
    <mergeCell ref="C77:U77"/>
    <mergeCell ref="V77:X77"/>
    <mergeCell ref="Y77:AC77"/>
    <mergeCell ref="AD77:AH77"/>
    <mergeCell ref="C78:U78"/>
    <mergeCell ref="V78:X78"/>
    <mergeCell ref="Y78:AC78"/>
    <mergeCell ref="AD78:AH78"/>
    <mergeCell ref="C75:U75"/>
    <mergeCell ref="V75:X75"/>
    <mergeCell ref="Y75:AC75"/>
    <mergeCell ref="AD75:AH75"/>
    <mergeCell ref="C76:U76"/>
    <mergeCell ref="V76:X76"/>
    <mergeCell ref="Y76:AC76"/>
    <mergeCell ref="AD76:AH76"/>
    <mergeCell ref="AD71:AH71"/>
    <mergeCell ref="C74:U74"/>
    <mergeCell ref="V74:X74"/>
    <mergeCell ref="Y74:AC74"/>
    <mergeCell ref="AD74:AH74"/>
    <mergeCell ref="C65:U65"/>
    <mergeCell ref="V65:X65"/>
    <mergeCell ref="Y65:AC65"/>
    <mergeCell ref="AD65:AH65"/>
    <mergeCell ref="C70:U70"/>
    <mergeCell ref="V70:X70"/>
    <mergeCell ref="Y70:AC70"/>
    <mergeCell ref="AD70:AH70"/>
    <mergeCell ref="C73:U73"/>
    <mergeCell ref="V73:X73"/>
    <mergeCell ref="Y73:AC73"/>
    <mergeCell ref="AD73:AH73"/>
    <mergeCell ref="C71:U71"/>
    <mergeCell ref="V71:X71"/>
    <mergeCell ref="Y71:AC71"/>
    <mergeCell ref="C64:U64"/>
    <mergeCell ref="V64:X64"/>
    <mergeCell ref="Y64:AC64"/>
    <mergeCell ref="AD64:AH64"/>
    <mergeCell ref="C61:U61"/>
    <mergeCell ref="V61:X61"/>
    <mergeCell ref="Y61:AC61"/>
    <mergeCell ref="AD61:AH61"/>
    <mergeCell ref="C62:U62"/>
    <mergeCell ref="V62:X62"/>
    <mergeCell ref="Y62:AC62"/>
    <mergeCell ref="AD62:AH62"/>
    <mergeCell ref="C59:U59"/>
    <mergeCell ref="V59:X59"/>
    <mergeCell ref="Y59:AC59"/>
    <mergeCell ref="AD59:AH59"/>
    <mergeCell ref="C60:U60"/>
    <mergeCell ref="V60:X60"/>
    <mergeCell ref="Y60:AC60"/>
    <mergeCell ref="AD60:AH60"/>
    <mergeCell ref="C69:U69"/>
    <mergeCell ref="V69:X69"/>
    <mergeCell ref="Y69:AC69"/>
    <mergeCell ref="AD69:AH69"/>
    <mergeCell ref="AD67:AH67"/>
    <mergeCell ref="C68:U68"/>
    <mergeCell ref="V68:X68"/>
    <mergeCell ref="Y68:AC68"/>
    <mergeCell ref="AD68:AH68"/>
    <mergeCell ref="C67:U67"/>
    <mergeCell ref="V67:X67"/>
    <mergeCell ref="Y67:AC67"/>
    <mergeCell ref="C63:U63"/>
    <mergeCell ref="V63:X63"/>
    <mergeCell ref="Y63:AC63"/>
    <mergeCell ref="AD63:AH63"/>
    <mergeCell ref="Y54:AC54"/>
    <mergeCell ref="AD54:AH54"/>
    <mergeCell ref="C56:U56"/>
    <mergeCell ref="V56:X56"/>
    <mergeCell ref="Y56:AC56"/>
    <mergeCell ref="AD56:AH56"/>
    <mergeCell ref="Y52:AC52"/>
    <mergeCell ref="AD52:AH52"/>
    <mergeCell ref="C53:U53"/>
    <mergeCell ref="V53:X53"/>
    <mergeCell ref="Y53:AC53"/>
    <mergeCell ref="AD53:AH53"/>
    <mergeCell ref="C49:U49"/>
    <mergeCell ref="V49:X49"/>
    <mergeCell ref="Y49:AC49"/>
    <mergeCell ref="AD49:AH49"/>
    <mergeCell ref="C50:U50"/>
    <mergeCell ref="V50:X50"/>
    <mergeCell ref="Y50:AC50"/>
    <mergeCell ref="AD50:AH50"/>
    <mergeCell ref="AD58:AH58"/>
    <mergeCell ref="C51:U51"/>
    <mergeCell ref="V51:X51"/>
    <mergeCell ref="Y51:AC51"/>
    <mergeCell ref="AD51:AH51"/>
    <mergeCell ref="C52:U52"/>
    <mergeCell ref="V52:X52"/>
    <mergeCell ref="C55:U55"/>
    <mergeCell ref="V55:X55"/>
    <mergeCell ref="Y55:AC55"/>
    <mergeCell ref="AD55:AH55"/>
    <mergeCell ref="C58:U58"/>
    <mergeCell ref="V58:X58"/>
    <mergeCell ref="Y58:AC58"/>
    <mergeCell ref="C54:U54"/>
    <mergeCell ref="V54:X54"/>
    <mergeCell ref="C33:U33"/>
    <mergeCell ref="V33:X33"/>
    <mergeCell ref="Y33:AC33"/>
    <mergeCell ref="AD33:AH33"/>
    <mergeCell ref="C34:U34"/>
    <mergeCell ref="V34:X34"/>
    <mergeCell ref="Y34:AC34"/>
    <mergeCell ref="AD34:AH34"/>
    <mergeCell ref="Y44:AC44"/>
    <mergeCell ref="AD44:AH44"/>
    <mergeCell ref="C44:U44"/>
    <mergeCell ref="V44:X44"/>
    <mergeCell ref="Y38:AC38"/>
    <mergeCell ref="AD38:AH38"/>
    <mergeCell ref="Y36:AC36"/>
    <mergeCell ref="AD36:AH36"/>
    <mergeCell ref="Y37:AC37"/>
    <mergeCell ref="AD42:AH42"/>
    <mergeCell ref="V46:X46"/>
    <mergeCell ref="C46:U46"/>
    <mergeCell ref="Y46:AC46"/>
    <mergeCell ref="AD46:AH46"/>
    <mergeCell ref="Y40:AC40"/>
    <mergeCell ref="AD40:AH40"/>
    <mergeCell ref="C48:U48"/>
    <mergeCell ref="V48:X48"/>
    <mergeCell ref="Y48:AC48"/>
    <mergeCell ref="AD48:AH48"/>
    <mergeCell ref="C47:U47"/>
    <mergeCell ref="V47:X47"/>
    <mergeCell ref="Y47:AC47"/>
    <mergeCell ref="AD31:AH31"/>
    <mergeCell ref="AD39:AH39"/>
    <mergeCell ref="Y32:AC32"/>
    <mergeCell ref="AD32:AH32"/>
    <mergeCell ref="AD37:AH37"/>
    <mergeCell ref="C37:U37"/>
    <mergeCell ref="V37:X37"/>
    <mergeCell ref="AD47:AH47"/>
    <mergeCell ref="V38:X38"/>
    <mergeCell ref="V39:X39"/>
    <mergeCell ref="V40:X40"/>
    <mergeCell ref="V41:X41"/>
    <mergeCell ref="V42:X42"/>
    <mergeCell ref="V43:X43"/>
    <mergeCell ref="C38:U38"/>
    <mergeCell ref="C39:U39"/>
    <mergeCell ref="C40:U40"/>
    <mergeCell ref="C41:U41"/>
    <mergeCell ref="C42:U42"/>
    <mergeCell ref="C43:U43"/>
    <mergeCell ref="AD43:AH43"/>
    <mergeCell ref="Y41:AC41"/>
    <mergeCell ref="AD41:AH41"/>
    <mergeCell ref="Y42:AC42"/>
    <mergeCell ref="AD22:AH22"/>
    <mergeCell ref="Y24:AC24"/>
    <mergeCell ref="C36:U36"/>
    <mergeCell ref="V36:X36"/>
    <mergeCell ref="C21:U21"/>
    <mergeCell ref="C25:U25"/>
    <mergeCell ref="C32:U32"/>
    <mergeCell ref="C27:U27"/>
    <mergeCell ref="AD27:AH27"/>
    <mergeCell ref="C28:U28"/>
    <mergeCell ref="V28:X28"/>
    <mergeCell ref="Y28:AC28"/>
    <mergeCell ref="AD28:AH28"/>
    <mergeCell ref="C29:U29"/>
    <mergeCell ref="AD29:AH29"/>
    <mergeCell ref="V27:X27"/>
    <mergeCell ref="Y27:AC27"/>
    <mergeCell ref="C30:U30"/>
    <mergeCell ref="V30:X30"/>
    <mergeCell ref="Y30:AC30"/>
    <mergeCell ref="AD30:AH30"/>
    <mergeCell ref="C31:U31"/>
    <mergeCell ref="V31:X31"/>
    <mergeCell ref="Y31:AC31"/>
    <mergeCell ref="V20:X20"/>
    <mergeCell ref="V21:X21"/>
    <mergeCell ref="V22:X22"/>
    <mergeCell ref="V23:X23"/>
    <mergeCell ref="V24:X24"/>
    <mergeCell ref="V25:X25"/>
    <mergeCell ref="Y43:AC43"/>
    <mergeCell ref="Y22:AC22"/>
    <mergeCell ref="V29:X29"/>
    <mergeCell ref="Y29:AC29"/>
    <mergeCell ref="V32:X32"/>
    <mergeCell ref="Y39:AC39"/>
    <mergeCell ref="A1:AI2"/>
    <mergeCell ref="B4:E4"/>
    <mergeCell ref="F4:I4"/>
    <mergeCell ref="C19:X19"/>
    <mergeCell ref="Y15:AH15"/>
    <mergeCell ref="B15:X15"/>
    <mergeCell ref="B10:H10"/>
    <mergeCell ref="I10:AH10"/>
    <mergeCell ref="B12:M13"/>
    <mergeCell ref="N12:AH13"/>
    <mergeCell ref="U6:X6"/>
    <mergeCell ref="Z6:AC6"/>
    <mergeCell ref="AD6:AF6"/>
    <mergeCell ref="Y18:AC18"/>
    <mergeCell ref="AD18:AH18"/>
    <mergeCell ref="Y19:AC19"/>
    <mergeCell ref="Y17:AC17"/>
    <mergeCell ref="AD17:AH17"/>
    <mergeCell ref="AD19:AH19"/>
    <mergeCell ref="V18:X18"/>
    <mergeCell ref="C89:U89"/>
    <mergeCell ref="C92:U92"/>
    <mergeCell ref="B93:X93"/>
    <mergeCell ref="K6:T6"/>
    <mergeCell ref="B8:AH8"/>
    <mergeCell ref="N4:Q4"/>
    <mergeCell ref="K4:M4"/>
    <mergeCell ref="B6:E6"/>
    <mergeCell ref="F6:I6"/>
    <mergeCell ref="T4:W4"/>
    <mergeCell ref="X4:AH4"/>
    <mergeCell ref="Y25:AC25"/>
    <mergeCell ref="AD25:AH25"/>
    <mergeCell ref="Y23:AC23"/>
    <mergeCell ref="AD23:AH23"/>
    <mergeCell ref="AD24:AH24"/>
    <mergeCell ref="C22:U22"/>
    <mergeCell ref="C23:U23"/>
    <mergeCell ref="C24:U24"/>
    <mergeCell ref="Y20:AC20"/>
    <mergeCell ref="AD20:AH20"/>
    <mergeCell ref="Y21:AC21"/>
    <mergeCell ref="AD21:AH21"/>
    <mergeCell ref="C20:U20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6"/>
  <sheetViews>
    <sheetView zoomScalePageLayoutView="0" workbookViewId="0" topLeftCell="A131">
      <selection activeCell="E138" sqref="E138"/>
    </sheetView>
  </sheetViews>
  <sheetFormatPr defaultColWidth="9.140625" defaultRowHeight="15"/>
  <cols>
    <col min="1" max="1" width="1.28515625" style="0" customWidth="1"/>
    <col min="2" max="2" width="23.421875" style="0" bestFit="1" customWidth="1"/>
    <col min="3" max="3" width="30.7109375" style="0" bestFit="1" customWidth="1"/>
    <col min="4" max="4" width="22.28125" style="0" bestFit="1" customWidth="1"/>
    <col min="5" max="5" width="11.7109375" style="0" bestFit="1" customWidth="1"/>
  </cols>
  <sheetData>
    <row r="1" spans="2:4" s="80" customFormat="1" ht="15">
      <c r="B1" s="281" t="s">
        <v>0</v>
      </c>
      <c r="C1" s="281"/>
      <c r="D1" s="281"/>
    </row>
    <row r="2" spans="2:4" s="80" customFormat="1" ht="15">
      <c r="B2" s="281"/>
      <c r="C2" s="281"/>
      <c r="D2" s="281"/>
    </row>
    <row r="3" s="80" customFormat="1" ht="15">
      <c r="B3" s="1"/>
    </row>
    <row r="4" spans="2:4" s="80" customFormat="1" ht="15">
      <c r="B4" s="282" t="s">
        <v>257</v>
      </c>
      <c r="C4" s="283"/>
      <c r="D4" s="79"/>
    </row>
    <row r="5" spans="2:4" s="80" customFormat="1" ht="15">
      <c r="B5" s="83" t="s">
        <v>258</v>
      </c>
      <c r="C5" s="82" t="s">
        <v>1</v>
      </c>
      <c r="D5" s="79"/>
    </row>
    <row r="6" spans="2:4" s="80" customFormat="1" ht="15">
      <c r="B6" s="284" t="s">
        <v>259</v>
      </c>
      <c r="C6" s="285"/>
      <c r="D6" s="286"/>
    </row>
    <row r="7" spans="2:4" s="80" customFormat="1" ht="15">
      <c r="B7" s="2"/>
      <c r="C7" s="2"/>
      <c r="D7" s="2"/>
    </row>
    <row r="8" spans="2:4" s="80" customFormat="1" ht="15.75" thickBot="1">
      <c r="B8" s="287" t="s">
        <v>2</v>
      </c>
      <c r="C8" s="288"/>
      <c r="D8" s="288"/>
    </row>
    <row r="9" spans="2:4" s="80" customFormat="1" ht="30.75" thickBot="1">
      <c r="B9" s="3" t="s">
        <v>3</v>
      </c>
      <c r="C9" s="4" t="s">
        <v>4</v>
      </c>
      <c r="D9" s="4" t="s">
        <v>5</v>
      </c>
    </row>
    <row r="10" spans="2:4" s="80" customFormat="1" ht="15.75" thickBot="1">
      <c r="B10" s="5" t="s">
        <v>6</v>
      </c>
      <c r="C10" s="6" t="s">
        <v>7</v>
      </c>
      <c r="D10" s="6" t="s">
        <v>8</v>
      </c>
    </row>
    <row r="11" spans="2:4" s="80" customFormat="1" ht="45.75" thickBot="1">
      <c r="B11" s="5" t="s">
        <v>9</v>
      </c>
      <c r="C11" s="100" t="s">
        <v>10</v>
      </c>
      <c r="D11" s="7">
        <v>43831</v>
      </c>
    </row>
    <row r="12" spans="2:4" s="80" customFormat="1" ht="30.75" thickBot="1">
      <c r="B12" s="5" t="s">
        <v>11</v>
      </c>
      <c r="C12" s="6" t="s">
        <v>12</v>
      </c>
      <c r="D12" s="6" t="s">
        <v>13</v>
      </c>
    </row>
    <row r="13" spans="2:4" s="80" customFormat="1" ht="15">
      <c r="B13" s="2"/>
      <c r="C13" s="2"/>
      <c r="D13" s="2"/>
    </row>
    <row r="14" spans="2:4" s="80" customFormat="1" ht="15.75" thickBot="1">
      <c r="B14" s="289" t="s">
        <v>14</v>
      </c>
      <c r="C14" s="289"/>
      <c r="D14" s="289"/>
    </row>
    <row r="15" spans="2:4" s="80" customFormat="1" ht="43.5" thickBot="1">
      <c r="B15" s="8" t="s">
        <v>15</v>
      </c>
      <c r="C15" s="9" t="s">
        <v>16</v>
      </c>
      <c r="D15" s="9" t="s">
        <v>17</v>
      </c>
    </row>
    <row r="16" spans="2:4" s="80" customFormat="1" ht="15.75" thickBot="1">
      <c r="B16" s="10" t="s">
        <v>18</v>
      </c>
      <c r="C16" s="12" t="s">
        <v>19</v>
      </c>
      <c r="D16" s="12">
        <v>6</v>
      </c>
    </row>
    <row r="17" s="80" customFormat="1" ht="15"/>
    <row r="18" s="80" customFormat="1" ht="15.75" thickBot="1"/>
    <row r="19" spans="2:4" s="80" customFormat="1" ht="15.75" thickBot="1">
      <c r="B19" s="278" t="s">
        <v>20</v>
      </c>
      <c r="C19" s="279"/>
      <c r="D19" s="280"/>
    </row>
    <row r="20" spans="2:4" s="80" customFormat="1" ht="30.75" thickBot="1">
      <c r="B20" s="11">
        <v>1</v>
      </c>
      <c r="C20" s="12" t="s">
        <v>21</v>
      </c>
      <c r="D20" s="12" t="str">
        <f>B16</f>
        <v>SERVENTE</v>
      </c>
    </row>
    <row r="21" spans="2:4" s="80" customFormat="1" ht="30.75" thickBot="1">
      <c r="B21" s="11">
        <v>2</v>
      </c>
      <c r="C21" s="12" t="s">
        <v>22</v>
      </c>
      <c r="D21" s="13">
        <v>1184.93</v>
      </c>
    </row>
    <row r="22" spans="2:4" s="80" customFormat="1" ht="30.75" thickBot="1">
      <c r="B22" s="11">
        <v>3</v>
      </c>
      <c r="C22" s="12" t="s">
        <v>23</v>
      </c>
      <c r="D22" s="12" t="str">
        <f>B16</f>
        <v>SERVENTE</v>
      </c>
    </row>
    <row r="23" spans="2:4" s="80" customFormat="1" ht="30">
      <c r="B23" s="14">
        <v>4</v>
      </c>
      <c r="C23" s="15" t="s">
        <v>24</v>
      </c>
      <c r="D23" s="16">
        <v>43833</v>
      </c>
    </row>
    <row r="24" spans="2:4" s="80" customFormat="1" ht="15">
      <c r="B24" s="17">
        <v>5</v>
      </c>
      <c r="C24" s="17" t="s">
        <v>25</v>
      </c>
      <c r="D24" s="17">
        <v>2</v>
      </c>
    </row>
    <row r="25" spans="2:4" s="80" customFormat="1" ht="15">
      <c r="B25" s="291" t="s">
        <v>26</v>
      </c>
      <c r="C25" s="291"/>
      <c r="D25" s="291"/>
    </row>
    <row r="26" spans="2:4" s="80" customFormat="1" ht="15">
      <c r="B26" s="18"/>
      <c r="D26" s="19" t="s">
        <v>27</v>
      </c>
    </row>
    <row r="27" spans="2:4" s="80" customFormat="1" ht="19.5" thickBot="1">
      <c r="B27" s="290" t="s">
        <v>28</v>
      </c>
      <c r="C27" s="290"/>
      <c r="D27" s="290"/>
    </row>
    <row r="28" spans="2:4" s="80" customFormat="1" ht="15.75" thickBot="1">
      <c r="B28" s="20" t="s">
        <v>29</v>
      </c>
      <c r="C28" s="84" t="s">
        <v>30</v>
      </c>
      <c r="D28" s="84" t="s">
        <v>31</v>
      </c>
    </row>
    <row r="29" spans="2:4" s="80" customFormat="1" ht="15.75" thickBot="1">
      <c r="B29" s="5" t="s">
        <v>3</v>
      </c>
      <c r="C29" s="6" t="s">
        <v>32</v>
      </c>
      <c r="D29" s="21">
        <v>1184.93</v>
      </c>
    </row>
    <row r="30" spans="2:4" s="80" customFormat="1" ht="15.75" thickBot="1">
      <c r="B30" s="5" t="s">
        <v>6</v>
      </c>
      <c r="C30" s="100" t="s">
        <v>33</v>
      </c>
      <c r="D30" s="21"/>
    </row>
    <row r="31" spans="2:4" s="80" customFormat="1" ht="15.75" thickBot="1">
      <c r="B31" s="5" t="s">
        <v>9</v>
      </c>
      <c r="C31" s="6" t="s">
        <v>34</v>
      </c>
      <c r="D31" s="21">
        <f>(+D29*0.4)</f>
        <v>473.97200000000004</v>
      </c>
    </row>
    <row r="32" spans="2:4" s="80" customFormat="1" ht="15.75" thickBot="1">
      <c r="B32" s="5" t="s">
        <v>11</v>
      </c>
      <c r="C32" s="6" t="s">
        <v>35</v>
      </c>
      <c r="D32" s="21"/>
    </row>
    <row r="33" spans="2:4" s="80" customFormat="1" ht="15.75" thickBot="1">
      <c r="B33" s="5" t="s">
        <v>36</v>
      </c>
      <c r="C33" s="6" t="s">
        <v>37</v>
      </c>
      <c r="D33" s="21"/>
    </row>
    <row r="34" spans="2:4" s="80" customFormat="1" ht="15.75" thickBot="1">
      <c r="B34" s="5" t="s">
        <v>38</v>
      </c>
      <c r="C34" s="6" t="s">
        <v>39</v>
      </c>
      <c r="D34" s="21"/>
    </row>
    <row r="35" spans="2:4" s="80" customFormat="1" ht="15.75" thickBot="1">
      <c r="B35" s="5" t="s">
        <v>27</v>
      </c>
      <c r="C35" s="6" t="s">
        <v>40</v>
      </c>
      <c r="D35" s="21"/>
    </row>
    <row r="36" spans="2:4" s="80" customFormat="1" ht="15.75" thickBot="1">
      <c r="B36" s="292" t="s">
        <v>41</v>
      </c>
      <c r="C36" s="293"/>
      <c r="D36" s="22">
        <f>SUM(D29:D35)</f>
        <v>1658.902</v>
      </c>
    </row>
    <row r="37" s="80" customFormat="1" ht="15"/>
    <row r="38" s="80" customFormat="1" ht="15"/>
    <row r="39" s="80" customFormat="1" ht="15">
      <c r="B39" s="23"/>
    </row>
    <row r="40" s="80" customFormat="1" ht="15">
      <c r="B40" s="23"/>
    </row>
    <row r="41" spans="2:4" s="80" customFormat="1" ht="19.5" thickBot="1">
      <c r="B41" s="290" t="s">
        <v>42</v>
      </c>
      <c r="C41" s="290"/>
      <c r="D41" s="290"/>
    </row>
    <row r="42" spans="2:4" s="80" customFormat="1" ht="15.75" thickBot="1">
      <c r="B42" s="20" t="s">
        <v>43</v>
      </c>
      <c r="C42" s="84" t="s">
        <v>44</v>
      </c>
      <c r="D42" s="84" t="s">
        <v>31</v>
      </c>
    </row>
    <row r="43" spans="2:4" s="80" customFormat="1" ht="15.75" thickBot="1">
      <c r="B43" s="5" t="s">
        <v>3</v>
      </c>
      <c r="C43" s="6" t="s">
        <v>45</v>
      </c>
      <c r="D43" s="21">
        <v>110</v>
      </c>
    </row>
    <row r="44" spans="2:4" s="80" customFormat="1" ht="15.75" thickBot="1">
      <c r="B44" s="5" t="s">
        <v>46</v>
      </c>
      <c r="C44" s="6" t="s">
        <v>47</v>
      </c>
      <c r="D44" s="21">
        <v>-6.77</v>
      </c>
    </row>
    <row r="45" spans="2:4" s="80" customFormat="1" ht="30.75" thickBot="1">
      <c r="B45" s="5" t="s">
        <v>6</v>
      </c>
      <c r="C45" s="100" t="s">
        <v>48</v>
      </c>
      <c r="D45" s="21">
        <v>383.02</v>
      </c>
    </row>
    <row r="46" spans="2:4" s="80" customFormat="1" ht="15.75" thickBot="1">
      <c r="B46" s="5" t="s">
        <v>9</v>
      </c>
      <c r="C46" s="100" t="s">
        <v>49</v>
      </c>
      <c r="D46" s="21">
        <v>0</v>
      </c>
    </row>
    <row r="47" spans="2:4" s="80" customFormat="1" ht="15.75" thickBot="1">
      <c r="B47" s="5" t="s">
        <v>11</v>
      </c>
      <c r="C47" s="100" t="s">
        <v>50</v>
      </c>
      <c r="D47" s="21"/>
    </row>
    <row r="48" spans="2:4" s="80" customFormat="1" ht="15.75" thickBot="1">
      <c r="B48" s="5" t="s">
        <v>36</v>
      </c>
      <c r="C48" s="100" t="s">
        <v>51</v>
      </c>
      <c r="D48" s="21">
        <v>0</v>
      </c>
    </row>
    <row r="49" spans="2:4" s="80" customFormat="1" ht="15.75" thickBot="1">
      <c r="B49" s="5" t="s">
        <v>38</v>
      </c>
      <c r="C49" s="100" t="s">
        <v>52</v>
      </c>
      <c r="D49" s="21">
        <v>0</v>
      </c>
    </row>
    <row r="50" spans="2:4" s="80" customFormat="1" ht="15.75" thickBot="1">
      <c r="B50" s="292" t="s">
        <v>53</v>
      </c>
      <c r="C50" s="293"/>
      <c r="D50" s="22">
        <f>SUM(D43:D49)</f>
        <v>486.25</v>
      </c>
    </row>
    <row r="51" spans="2:4" s="80" customFormat="1" ht="15">
      <c r="B51" s="294" t="s">
        <v>54</v>
      </c>
      <c r="C51" s="294"/>
      <c r="D51" s="294"/>
    </row>
    <row r="52" spans="2:4" s="80" customFormat="1" ht="15">
      <c r="B52" s="295"/>
      <c r="C52" s="295"/>
      <c r="D52" s="295"/>
    </row>
    <row r="53" s="80" customFormat="1" ht="15">
      <c r="B53" s="23"/>
    </row>
    <row r="54" s="80" customFormat="1" ht="18.75">
      <c r="B54" s="24"/>
    </row>
    <row r="55" spans="2:4" s="80" customFormat="1" ht="15">
      <c r="B55" s="296" t="s">
        <v>55</v>
      </c>
      <c r="C55" s="296"/>
      <c r="D55" s="296"/>
    </row>
    <row r="56" spans="2:4" s="80" customFormat="1" ht="15.75" thickBot="1">
      <c r="B56" s="297"/>
      <c r="C56" s="297"/>
      <c r="D56" s="297"/>
    </row>
    <row r="57" spans="2:4" s="80" customFormat="1" ht="15.75" thickBot="1">
      <c r="B57" s="20" t="s">
        <v>56</v>
      </c>
      <c r="C57" s="84" t="s">
        <v>57</v>
      </c>
      <c r="D57" s="84" t="s">
        <v>31</v>
      </c>
    </row>
    <row r="58" spans="2:4" s="80" customFormat="1" ht="30.75" thickBot="1">
      <c r="B58" s="3" t="s">
        <v>3</v>
      </c>
      <c r="C58" s="25" t="s">
        <v>260</v>
      </c>
      <c r="D58" s="27">
        <v>120</v>
      </c>
    </row>
    <row r="59" spans="1:6" s="80" customFormat="1" ht="15.75" thickBot="1">
      <c r="A59" s="26"/>
      <c r="B59" s="3" t="s">
        <v>6</v>
      </c>
      <c r="C59" s="25" t="s">
        <v>261</v>
      </c>
      <c r="D59" s="27">
        <v>35</v>
      </c>
      <c r="E59" s="26"/>
      <c r="F59" s="26"/>
    </row>
    <row r="60" spans="2:4" s="80" customFormat="1" ht="15.75" thickBot="1">
      <c r="B60" s="3" t="s">
        <v>9</v>
      </c>
      <c r="C60" s="25" t="s">
        <v>60</v>
      </c>
      <c r="D60" s="27">
        <f>'Materiais e Equipamentos'!I62</f>
        <v>0</v>
      </c>
    </row>
    <row r="61" spans="2:4" s="80" customFormat="1" ht="15.75" thickBot="1">
      <c r="B61" s="3" t="s">
        <v>11</v>
      </c>
      <c r="C61" s="25" t="s">
        <v>40</v>
      </c>
      <c r="D61" s="27">
        <v>0</v>
      </c>
    </row>
    <row r="62" spans="2:4" s="80" customFormat="1" ht="15.75" thickBot="1">
      <c r="B62" s="292" t="s">
        <v>61</v>
      </c>
      <c r="C62" s="293"/>
      <c r="D62" s="22">
        <f>SUM(D58:D60)</f>
        <v>155</v>
      </c>
    </row>
    <row r="63" spans="2:4" s="80" customFormat="1" ht="15">
      <c r="B63" s="298" t="s">
        <v>62</v>
      </c>
      <c r="C63" s="298"/>
      <c r="D63" s="298"/>
    </row>
    <row r="64" spans="2:4" s="80" customFormat="1" ht="15">
      <c r="B64" s="74"/>
      <c r="C64" s="74"/>
      <c r="D64" s="74"/>
    </row>
    <row r="65" s="80" customFormat="1" ht="15">
      <c r="B65" s="23"/>
    </row>
    <row r="66" spans="2:5" s="80" customFormat="1" ht="18.75">
      <c r="B66" s="299" t="s">
        <v>63</v>
      </c>
      <c r="C66" s="299"/>
      <c r="D66" s="299"/>
      <c r="E66" s="299"/>
    </row>
    <row r="67" s="80" customFormat="1" ht="18.75">
      <c r="B67" s="24"/>
    </row>
    <row r="68" spans="2:5" s="80" customFormat="1" ht="19.5" thickBot="1">
      <c r="B68" s="290" t="s">
        <v>64</v>
      </c>
      <c r="C68" s="290"/>
      <c r="D68" s="290"/>
      <c r="E68" s="290"/>
    </row>
    <row r="69" spans="2:5" s="80" customFormat="1" ht="29.25" thickBot="1">
      <c r="B69" s="20" t="s">
        <v>65</v>
      </c>
      <c r="C69" s="84" t="s">
        <v>66</v>
      </c>
      <c r="D69" s="84" t="s">
        <v>67</v>
      </c>
      <c r="E69" s="84" t="s">
        <v>31</v>
      </c>
    </row>
    <row r="70" spans="2:5" s="80" customFormat="1" ht="15.75" thickBot="1">
      <c r="B70" s="11" t="s">
        <v>3</v>
      </c>
      <c r="C70" s="6" t="s">
        <v>68</v>
      </c>
      <c r="D70" s="33">
        <v>0.2</v>
      </c>
      <c r="E70" s="21">
        <f aca="true" t="shared" si="0" ref="E70:E78">D70*$D$36</f>
        <v>331.78040000000004</v>
      </c>
    </row>
    <row r="71" spans="2:5" s="80" customFormat="1" ht="15.75" thickBot="1">
      <c r="B71" s="11" t="s">
        <v>6</v>
      </c>
      <c r="C71" s="6" t="s">
        <v>69</v>
      </c>
      <c r="D71" s="33">
        <v>0.015</v>
      </c>
      <c r="E71" s="21">
        <f t="shared" si="0"/>
        <v>24.88353</v>
      </c>
    </row>
    <row r="72" spans="2:5" s="80" customFormat="1" ht="15.75" thickBot="1">
      <c r="B72" s="11" t="s">
        <v>9</v>
      </c>
      <c r="C72" s="6" t="s">
        <v>70</v>
      </c>
      <c r="D72" s="33">
        <v>0.01</v>
      </c>
      <c r="E72" s="21">
        <f t="shared" si="0"/>
        <v>16.58902</v>
      </c>
    </row>
    <row r="73" spans="2:5" s="80" customFormat="1" ht="15.75" thickBot="1">
      <c r="B73" s="11" t="s">
        <v>11</v>
      </c>
      <c r="C73" s="6" t="s">
        <v>71</v>
      </c>
      <c r="D73" s="33">
        <v>0.002</v>
      </c>
      <c r="E73" s="21">
        <f t="shared" si="0"/>
        <v>3.317804</v>
      </c>
    </row>
    <row r="74" spans="2:5" s="80" customFormat="1" ht="15.75" thickBot="1">
      <c r="B74" s="11" t="s">
        <v>36</v>
      </c>
      <c r="C74" s="28" t="s">
        <v>72</v>
      </c>
      <c r="D74" s="33">
        <v>0.025</v>
      </c>
      <c r="E74" s="21">
        <f t="shared" si="0"/>
        <v>41.472550000000005</v>
      </c>
    </row>
    <row r="75" spans="2:5" s="80" customFormat="1" ht="15.75" thickBot="1">
      <c r="B75" s="11" t="s">
        <v>38</v>
      </c>
      <c r="C75" s="6" t="s">
        <v>73</v>
      </c>
      <c r="D75" s="33">
        <v>0.08</v>
      </c>
      <c r="E75" s="21">
        <f t="shared" si="0"/>
        <v>132.71216</v>
      </c>
    </row>
    <row r="76" spans="2:5" s="80" customFormat="1" ht="30.75" thickBot="1">
      <c r="B76" s="11" t="s">
        <v>27</v>
      </c>
      <c r="C76" s="6" t="s">
        <v>74</v>
      </c>
      <c r="D76" s="33">
        <v>0.0182</v>
      </c>
      <c r="E76" s="21">
        <f t="shared" si="0"/>
        <v>30.192016400000004</v>
      </c>
    </row>
    <row r="77" spans="2:5" s="80" customFormat="1" ht="15.75" thickBot="1">
      <c r="B77" s="11" t="s">
        <v>75</v>
      </c>
      <c r="C77" s="6" t="s">
        <v>76</v>
      </c>
      <c r="D77" s="33">
        <v>0.006</v>
      </c>
      <c r="E77" s="21">
        <f t="shared" si="0"/>
        <v>9.953412</v>
      </c>
    </row>
    <row r="78" spans="2:5" s="80" customFormat="1" ht="15.75" thickBot="1">
      <c r="B78" s="78" t="s">
        <v>77</v>
      </c>
      <c r="C78" s="86"/>
      <c r="D78" s="29">
        <f>SUM(D70:D77)</f>
        <v>0.35620000000000007</v>
      </c>
      <c r="E78" s="30">
        <f t="shared" si="0"/>
        <v>590.9008924000001</v>
      </c>
    </row>
    <row r="79" s="80" customFormat="1" ht="15">
      <c r="B79" s="23"/>
    </row>
    <row r="80" spans="2:5" s="80" customFormat="1" ht="19.5" thickBot="1">
      <c r="B80" s="290" t="s">
        <v>78</v>
      </c>
      <c r="C80" s="290"/>
      <c r="D80" s="290"/>
      <c r="E80" s="290"/>
    </row>
    <row r="81" spans="2:5" s="80" customFormat="1" ht="15.75" thickBot="1">
      <c r="B81" s="20" t="s">
        <v>79</v>
      </c>
      <c r="C81" s="84" t="s">
        <v>80</v>
      </c>
      <c r="D81" s="84" t="s">
        <v>67</v>
      </c>
      <c r="E81" s="84" t="s">
        <v>31</v>
      </c>
    </row>
    <row r="82" spans="2:5" s="80" customFormat="1" ht="15.75" thickBot="1">
      <c r="B82" s="11" t="s">
        <v>3</v>
      </c>
      <c r="C82" s="6" t="s">
        <v>81</v>
      </c>
      <c r="D82" s="33">
        <v>0.0833</v>
      </c>
      <c r="E82" s="21">
        <f>D82*$D$36</f>
        <v>138.1865366</v>
      </c>
    </row>
    <row r="83" spans="2:5" s="80" customFormat="1" ht="15.75" thickBot="1">
      <c r="B83" s="11"/>
      <c r="C83" s="31" t="s">
        <v>82</v>
      </c>
      <c r="D83" s="33">
        <f>SUM(D82)</f>
        <v>0.0833</v>
      </c>
      <c r="E83" s="21">
        <f>SUM(E82)</f>
        <v>138.1865366</v>
      </c>
    </row>
    <row r="84" spans="2:5" s="80" customFormat="1" ht="30.75" thickBot="1">
      <c r="B84" s="11" t="s">
        <v>6</v>
      </c>
      <c r="C84" s="6" t="s">
        <v>83</v>
      </c>
      <c r="D84" s="33">
        <f>D78*D83</f>
        <v>0.029671460000000007</v>
      </c>
      <c r="E84" s="21">
        <f>D84*$D$36</f>
        <v>49.222044336920014</v>
      </c>
    </row>
    <row r="85" spans="2:5" s="80" customFormat="1" ht="15.75" thickBot="1">
      <c r="B85" s="78" t="s">
        <v>77</v>
      </c>
      <c r="C85" s="86"/>
      <c r="D85" s="29">
        <f>SUM(D84,D83)</f>
        <v>0.11297146000000001</v>
      </c>
      <c r="E85" s="22">
        <f>SUM(E84,E83)</f>
        <v>187.40858093692003</v>
      </c>
    </row>
    <row r="86" s="80" customFormat="1" ht="15">
      <c r="B86" s="23"/>
    </row>
    <row r="87" spans="2:5" s="80" customFormat="1" ht="19.5" thickBot="1">
      <c r="B87" s="290" t="s">
        <v>84</v>
      </c>
      <c r="C87" s="290"/>
      <c r="D87" s="290"/>
      <c r="E87" s="290"/>
    </row>
    <row r="88" spans="2:5" s="80" customFormat="1" ht="15.75" thickBot="1">
      <c r="B88" s="20" t="s">
        <v>85</v>
      </c>
      <c r="C88" s="84" t="s">
        <v>86</v>
      </c>
      <c r="D88" s="84" t="s">
        <v>67</v>
      </c>
      <c r="E88" s="84" t="s">
        <v>31</v>
      </c>
    </row>
    <row r="89" spans="2:5" s="80" customFormat="1" ht="15.75" thickBot="1">
      <c r="B89" s="11" t="s">
        <v>3</v>
      </c>
      <c r="C89" s="6" t="s">
        <v>86</v>
      </c>
      <c r="D89" s="33">
        <v>0.0065</v>
      </c>
      <c r="E89" s="21">
        <f>D89*$D$36</f>
        <v>10.782862999999999</v>
      </c>
    </row>
    <row r="90" spans="2:5" s="80" customFormat="1" ht="30.75" thickBot="1">
      <c r="B90" s="11" t="s">
        <v>6</v>
      </c>
      <c r="C90" s="6" t="s">
        <v>87</v>
      </c>
      <c r="D90" s="33">
        <f>D78*D89</f>
        <v>0.0023153</v>
      </c>
      <c r="E90" s="21">
        <f>D90*$D$36</f>
        <v>3.8408558006000004</v>
      </c>
    </row>
    <row r="91" spans="2:5" s="80" customFormat="1" ht="15.75" thickBot="1">
      <c r="B91" s="78" t="s">
        <v>77</v>
      </c>
      <c r="C91" s="86"/>
      <c r="D91" s="29">
        <f>SUM(D90,D89)</f>
        <v>0.0088153</v>
      </c>
      <c r="E91" s="22">
        <f>SUM(E90,E89)</f>
        <v>14.623718800599999</v>
      </c>
    </row>
    <row r="92" s="80" customFormat="1" ht="18.75">
      <c r="B92" s="24"/>
    </row>
    <row r="93" spans="2:5" s="80" customFormat="1" ht="19.5" thickBot="1">
      <c r="B93" s="290" t="s">
        <v>88</v>
      </c>
      <c r="C93" s="290"/>
      <c r="D93" s="290"/>
      <c r="E93" s="290"/>
    </row>
    <row r="94" spans="2:5" s="80" customFormat="1" ht="15.75" thickBot="1">
      <c r="B94" s="20" t="s">
        <v>89</v>
      </c>
      <c r="C94" s="84" t="s">
        <v>90</v>
      </c>
      <c r="D94" s="84" t="s">
        <v>67</v>
      </c>
      <c r="E94" s="84" t="s">
        <v>31</v>
      </c>
    </row>
    <row r="95" spans="2:5" s="80" customFormat="1" ht="15.75" thickBot="1">
      <c r="B95" s="11" t="s">
        <v>3</v>
      </c>
      <c r="C95" s="6" t="s">
        <v>91</v>
      </c>
      <c r="D95" s="33">
        <v>0.0008</v>
      </c>
      <c r="E95" s="21">
        <f aca="true" t="shared" si="1" ref="E95:E100">D95*$D$36</f>
        <v>1.3271216000000001</v>
      </c>
    </row>
    <row r="96" spans="2:5" s="80" customFormat="1" ht="30.75" thickBot="1">
      <c r="B96" s="11" t="s">
        <v>6</v>
      </c>
      <c r="C96" s="6" t="s">
        <v>92</v>
      </c>
      <c r="D96" s="33">
        <f>D75*D95</f>
        <v>6.400000000000001E-05</v>
      </c>
      <c r="E96" s="21">
        <f t="shared" si="1"/>
        <v>0.10616972800000002</v>
      </c>
    </row>
    <row r="97" spans="2:5" s="80" customFormat="1" ht="30.75" thickBot="1">
      <c r="B97" s="11" t="s">
        <v>9</v>
      </c>
      <c r="C97" s="6" t="s">
        <v>93</v>
      </c>
      <c r="D97" s="33">
        <v>0.04</v>
      </c>
      <c r="E97" s="21">
        <f t="shared" si="1"/>
        <v>66.35608</v>
      </c>
    </row>
    <row r="98" spans="2:5" s="80" customFormat="1" ht="15.75" thickBot="1">
      <c r="B98" s="11" t="s">
        <v>11</v>
      </c>
      <c r="C98" s="6" t="s">
        <v>94</v>
      </c>
      <c r="D98" s="33">
        <v>0.0002</v>
      </c>
      <c r="E98" s="21">
        <f t="shared" si="1"/>
        <v>0.33178040000000003</v>
      </c>
    </row>
    <row r="99" spans="2:5" s="80" customFormat="1" ht="30.75" thickBot="1">
      <c r="B99" s="11" t="s">
        <v>36</v>
      </c>
      <c r="C99" s="6" t="s">
        <v>95</v>
      </c>
      <c r="D99" s="33">
        <f>D78*D98</f>
        <v>7.124000000000002E-05</v>
      </c>
      <c r="E99" s="21">
        <f t="shared" si="1"/>
        <v>0.11818017848000002</v>
      </c>
    </row>
    <row r="100" spans="2:5" s="80" customFormat="1" ht="30.75" thickBot="1">
      <c r="B100" s="11" t="s">
        <v>38</v>
      </c>
      <c r="C100" s="28" t="s">
        <v>96</v>
      </c>
      <c r="D100" s="33">
        <v>0.0001</v>
      </c>
      <c r="E100" s="21">
        <f t="shared" si="1"/>
        <v>0.16589020000000002</v>
      </c>
    </row>
    <row r="101" spans="2:5" s="80" customFormat="1" ht="15.75" thickBot="1">
      <c r="B101" s="78" t="s">
        <v>97</v>
      </c>
      <c r="C101" s="86"/>
      <c r="D101" s="29">
        <f>SUM(D95:D100)</f>
        <v>0.04123524</v>
      </c>
      <c r="E101" s="22">
        <f>SUM(E95:E100)</f>
        <v>68.40522210648001</v>
      </c>
    </row>
    <row r="102" s="80" customFormat="1" ht="18.75">
      <c r="B102" s="24"/>
    </row>
    <row r="103" spans="2:5" s="80" customFormat="1" ht="19.5" thickBot="1">
      <c r="B103" s="290" t="s">
        <v>98</v>
      </c>
      <c r="C103" s="290"/>
      <c r="D103" s="290"/>
      <c r="E103" s="290"/>
    </row>
    <row r="104" spans="2:5" s="80" customFormat="1" ht="43.5" thickBot="1">
      <c r="B104" s="20" t="s">
        <v>99</v>
      </c>
      <c r="C104" s="84" t="s">
        <v>100</v>
      </c>
      <c r="D104" s="84" t="s">
        <v>67</v>
      </c>
      <c r="E104" s="84" t="s">
        <v>31</v>
      </c>
    </row>
    <row r="105" spans="2:5" s="80" customFormat="1" ht="30.75" thickBot="1">
      <c r="B105" s="11" t="s">
        <v>3</v>
      </c>
      <c r="C105" s="6" t="s">
        <v>101</v>
      </c>
      <c r="D105" s="33">
        <v>0.1111</v>
      </c>
      <c r="E105" s="21">
        <f>D105*$D$36</f>
        <v>184.30401220000002</v>
      </c>
    </row>
    <row r="106" spans="2:5" s="80" customFormat="1" ht="15.75" thickBot="1">
      <c r="B106" s="11" t="s">
        <v>6</v>
      </c>
      <c r="C106" s="6" t="s">
        <v>102</v>
      </c>
      <c r="D106" s="33">
        <v>0.0001</v>
      </c>
      <c r="E106" s="21">
        <f>D106*$D$36</f>
        <v>0.16589020000000002</v>
      </c>
    </row>
    <row r="107" spans="2:5" s="80" customFormat="1" ht="15.75" thickBot="1">
      <c r="B107" s="11" t="s">
        <v>9</v>
      </c>
      <c r="C107" s="6" t="s">
        <v>103</v>
      </c>
      <c r="D107" s="33">
        <v>0.0001</v>
      </c>
      <c r="E107" s="21">
        <f>D107*$D$36</f>
        <v>0.16589020000000002</v>
      </c>
    </row>
    <row r="108" spans="2:5" s="80" customFormat="1" ht="15.75" thickBot="1">
      <c r="B108" s="11" t="s">
        <v>11</v>
      </c>
      <c r="C108" s="6" t="s">
        <v>104</v>
      </c>
      <c r="D108" s="33">
        <v>0.0001</v>
      </c>
      <c r="E108" s="21">
        <f>D108*$D$36</f>
        <v>0.16589020000000002</v>
      </c>
    </row>
    <row r="109" spans="2:5" s="80" customFormat="1" ht="15.75" thickBot="1">
      <c r="B109" s="11" t="s">
        <v>36</v>
      </c>
      <c r="C109" s="6" t="s">
        <v>105</v>
      </c>
      <c r="D109" s="33">
        <v>0.0002</v>
      </c>
      <c r="E109" s="21">
        <f>D109*$D$36</f>
        <v>0.33178040000000003</v>
      </c>
    </row>
    <row r="110" spans="2:5" s="80" customFormat="1" ht="15.75" thickBot="1">
      <c r="B110" s="11" t="s">
        <v>38</v>
      </c>
      <c r="C110" s="6" t="s">
        <v>40</v>
      </c>
      <c r="D110" s="33"/>
      <c r="E110" s="21"/>
    </row>
    <row r="111" spans="2:5" s="80" customFormat="1" ht="15.75" thickBot="1">
      <c r="B111" s="11"/>
      <c r="C111" s="31" t="s">
        <v>82</v>
      </c>
      <c r="D111" s="33">
        <f>SUM(D105:D110)</f>
        <v>0.11160000000000002</v>
      </c>
      <c r="E111" s="32">
        <f>SUM(E105:E110)</f>
        <v>185.13346320000005</v>
      </c>
    </row>
    <row r="112" spans="2:5" s="80" customFormat="1" ht="30.75" thickBot="1">
      <c r="B112" s="11" t="s">
        <v>27</v>
      </c>
      <c r="C112" s="6" t="s">
        <v>106</v>
      </c>
      <c r="D112" s="33">
        <f>D78*D111</f>
        <v>0.03975192000000002</v>
      </c>
      <c r="E112" s="21">
        <f>D112*$D$36</f>
        <v>65.94453959184003</v>
      </c>
    </row>
    <row r="113" spans="2:5" s="80" customFormat="1" ht="15.75" thickBot="1">
      <c r="B113" s="78" t="s">
        <v>97</v>
      </c>
      <c r="C113" s="86"/>
      <c r="D113" s="29">
        <f>SUM(D111:D112)</f>
        <v>0.15135192000000003</v>
      </c>
      <c r="E113" s="22">
        <f>SUM(E111:E112)</f>
        <v>251.07800279184008</v>
      </c>
    </row>
    <row r="114" s="80" customFormat="1" ht="18.75">
      <c r="B114" s="24"/>
    </row>
    <row r="115" s="80" customFormat="1" ht="15">
      <c r="B115" s="85"/>
    </row>
    <row r="116" spans="2:5" s="80" customFormat="1" ht="15">
      <c r="B116" s="300" t="s">
        <v>107</v>
      </c>
      <c r="C116" s="300"/>
      <c r="D116" s="300"/>
      <c r="E116" s="300"/>
    </row>
    <row r="117" s="80" customFormat="1" ht="15.75" thickBot="1">
      <c r="B117" s="23"/>
    </row>
    <row r="118" spans="2:4" s="80" customFormat="1" ht="29.25" thickBot="1">
      <c r="B118" s="20">
        <v>4</v>
      </c>
      <c r="C118" s="84" t="s">
        <v>108</v>
      </c>
      <c r="D118" s="84" t="s">
        <v>31</v>
      </c>
    </row>
    <row r="119" spans="2:4" s="80" customFormat="1" ht="30.75" thickBot="1">
      <c r="B119" s="5" t="s">
        <v>65</v>
      </c>
      <c r="C119" s="6" t="s">
        <v>109</v>
      </c>
      <c r="D119" s="21">
        <f>E78</f>
        <v>590.9008924000001</v>
      </c>
    </row>
    <row r="120" spans="2:4" s="80" customFormat="1" ht="15.75" thickBot="1">
      <c r="B120" s="5" t="s">
        <v>79</v>
      </c>
      <c r="C120" s="6" t="s">
        <v>110</v>
      </c>
      <c r="D120" s="21">
        <f>E85</f>
        <v>187.40858093692003</v>
      </c>
    </row>
    <row r="121" spans="2:4" s="80" customFormat="1" ht="15.75" thickBot="1">
      <c r="B121" s="5" t="s">
        <v>85</v>
      </c>
      <c r="C121" s="6" t="s">
        <v>86</v>
      </c>
      <c r="D121" s="21">
        <f>E91</f>
        <v>14.623718800599999</v>
      </c>
    </row>
    <row r="122" spans="2:4" s="80" customFormat="1" ht="15.75" thickBot="1">
      <c r="B122" s="5" t="s">
        <v>89</v>
      </c>
      <c r="C122" s="6" t="s">
        <v>111</v>
      </c>
      <c r="D122" s="21">
        <f>E101</f>
        <v>68.40522210648001</v>
      </c>
    </row>
    <row r="123" spans="2:4" s="80" customFormat="1" ht="30.75" thickBot="1">
      <c r="B123" s="5" t="s">
        <v>99</v>
      </c>
      <c r="C123" s="6" t="s">
        <v>112</v>
      </c>
      <c r="D123" s="21">
        <f>E113</f>
        <v>251.07800279184008</v>
      </c>
    </row>
    <row r="124" spans="2:4" s="80" customFormat="1" ht="15.75" thickBot="1">
      <c r="B124" s="5" t="s">
        <v>113</v>
      </c>
      <c r="C124" s="6" t="s">
        <v>114</v>
      </c>
      <c r="D124" s="28"/>
    </row>
    <row r="125" spans="2:4" s="80" customFormat="1" ht="15.75" thickBot="1">
      <c r="B125" s="78" t="s">
        <v>97</v>
      </c>
      <c r="C125" s="86"/>
      <c r="D125" s="22">
        <f>SUM(D119:D124)</f>
        <v>1112.4164170358401</v>
      </c>
    </row>
    <row r="126" s="80" customFormat="1" ht="15">
      <c r="B126" s="23"/>
    </row>
    <row r="127" s="80" customFormat="1" ht="15">
      <c r="B127" s="23"/>
    </row>
    <row r="128" spans="2:5" s="80" customFormat="1" ht="19.5" thickBot="1">
      <c r="B128" s="290" t="s">
        <v>115</v>
      </c>
      <c r="C128" s="290"/>
      <c r="D128" s="290"/>
      <c r="E128" s="290"/>
    </row>
    <row r="129" spans="2:5" s="80" customFormat="1" ht="29.25" thickBot="1">
      <c r="B129" s="20" t="s">
        <v>65</v>
      </c>
      <c r="C129" s="84" t="s">
        <v>116</v>
      </c>
      <c r="D129" s="84" t="s">
        <v>67</v>
      </c>
      <c r="E129" s="84" t="s">
        <v>31</v>
      </c>
    </row>
    <row r="130" spans="2:5" s="80" customFormat="1" ht="15.75" thickBot="1">
      <c r="B130" s="11" t="s">
        <v>3</v>
      </c>
      <c r="C130" s="6" t="s">
        <v>117</v>
      </c>
      <c r="D130" s="33">
        <v>0.025</v>
      </c>
      <c r="E130" s="21">
        <f>D130*D153</f>
        <v>85.31421042589601</v>
      </c>
    </row>
    <row r="131" spans="2:5" s="80" customFormat="1" ht="15.75" thickBot="1">
      <c r="B131" s="11" t="s">
        <v>6</v>
      </c>
      <c r="C131" s="6" t="s">
        <v>118</v>
      </c>
      <c r="D131" s="33">
        <v>0.1</v>
      </c>
      <c r="E131" s="21">
        <f>D131*(E130+D153)</f>
        <v>349.7882627461736</v>
      </c>
    </row>
    <row r="132" spans="2:5" s="80" customFormat="1" ht="15.75" thickBot="1">
      <c r="B132" s="11" t="s">
        <v>9</v>
      </c>
      <c r="C132" s="6" t="s">
        <v>119</v>
      </c>
      <c r="D132" s="33">
        <f>SUM(D133,D136,D137)</f>
        <v>0.0665</v>
      </c>
      <c r="E132" s="21">
        <f>SUM(E133,E137)</f>
        <v>277.3588352463295</v>
      </c>
    </row>
    <row r="133" spans="2:5" s="80" customFormat="1" ht="15.75" thickBot="1">
      <c r="B133" s="11" t="s">
        <v>120</v>
      </c>
      <c r="C133" s="6" t="s">
        <v>121</v>
      </c>
      <c r="D133" s="33">
        <f>SUM(D134:D135)</f>
        <v>0.0365</v>
      </c>
      <c r="E133" s="21">
        <f>SUM(E134,E135)</f>
        <v>152.23454866903796</v>
      </c>
    </row>
    <row r="134" spans="2:5" s="80" customFormat="1" ht="15.75" thickBot="1">
      <c r="B134" s="11" t="s">
        <v>122</v>
      </c>
      <c r="C134" s="6" t="s">
        <v>123</v>
      </c>
      <c r="D134" s="33">
        <v>0.0065</v>
      </c>
      <c r="E134" s="21">
        <f>D134*($E$130+$E$131+$D$153/0.9135)</f>
        <v>27.11026209174649</v>
      </c>
    </row>
    <row r="135" spans="2:5" s="80" customFormat="1" ht="15.75" thickBot="1">
      <c r="B135" s="11" t="s">
        <v>124</v>
      </c>
      <c r="C135" s="6" t="s">
        <v>125</v>
      </c>
      <c r="D135" s="33">
        <v>0.03</v>
      </c>
      <c r="E135" s="21">
        <f>D135*($E$130+$E$131+$D$153/0.9135)</f>
        <v>125.12428657729149</v>
      </c>
    </row>
    <row r="136" spans="2:5" s="80" customFormat="1" ht="15.75" thickBot="1">
      <c r="B136" s="11" t="s">
        <v>126</v>
      </c>
      <c r="C136" s="6" t="s">
        <v>127</v>
      </c>
      <c r="D136" s="33">
        <v>0</v>
      </c>
      <c r="E136" s="21">
        <f>D136*($E$130+$E$131+$D$153)</f>
        <v>0</v>
      </c>
    </row>
    <row r="137" spans="2:5" s="80" customFormat="1" ht="15.75" thickBot="1">
      <c r="B137" s="11" t="s">
        <v>128</v>
      </c>
      <c r="C137" s="28" t="s">
        <v>129</v>
      </c>
      <c r="D137" s="33">
        <v>0.03</v>
      </c>
      <c r="E137" s="21">
        <f>E138</f>
        <v>125.12428657729149</v>
      </c>
    </row>
    <row r="138" spans="2:5" s="80" customFormat="1" ht="15.75" thickBot="1">
      <c r="B138" s="11" t="s">
        <v>130</v>
      </c>
      <c r="C138" s="28" t="s">
        <v>131</v>
      </c>
      <c r="D138" s="33">
        <v>0.03</v>
      </c>
      <c r="E138" s="21">
        <f>D138*($E$130+$E$131+$D$153/0.9135)</f>
        <v>125.12428657729149</v>
      </c>
    </row>
    <row r="139" spans="2:5" s="80" customFormat="1" ht="15.75" thickBot="1">
      <c r="B139" s="11" t="s">
        <v>132</v>
      </c>
      <c r="C139" s="6" t="s">
        <v>133</v>
      </c>
      <c r="D139" s="33">
        <v>0</v>
      </c>
      <c r="E139" s="21">
        <f>D139*($E$130+$E$131+$D$153)</f>
        <v>0</v>
      </c>
    </row>
    <row r="140" spans="2:5" s="80" customFormat="1" ht="15.75" thickBot="1">
      <c r="B140" s="78" t="s">
        <v>77</v>
      </c>
      <c r="C140" s="87"/>
      <c r="D140" s="86"/>
      <c r="E140" s="22">
        <f>SUM(E131,E132,E130)</f>
        <v>712.4613084183991</v>
      </c>
    </row>
    <row r="141" spans="2:5" s="80" customFormat="1" ht="15">
      <c r="B141" s="298" t="s">
        <v>134</v>
      </c>
      <c r="C141" s="298"/>
      <c r="D141" s="298"/>
      <c r="E141" s="298"/>
    </row>
    <row r="142" spans="2:5" s="80" customFormat="1" ht="15">
      <c r="B142" s="300" t="s">
        <v>135</v>
      </c>
      <c r="C142" s="300"/>
      <c r="D142" s="300"/>
      <c r="E142" s="300"/>
    </row>
    <row r="143" s="80" customFormat="1" ht="15">
      <c r="B143" s="23"/>
    </row>
    <row r="144" s="80" customFormat="1" ht="15">
      <c r="B144" s="23"/>
    </row>
    <row r="145" s="80" customFormat="1" ht="15">
      <c r="B145" s="81" t="s">
        <v>136</v>
      </c>
    </row>
    <row r="146" spans="2:5" s="80" customFormat="1" ht="15">
      <c r="B146" s="301" t="s">
        <v>137</v>
      </c>
      <c r="C146" s="301"/>
      <c r="D146" s="301"/>
      <c r="E146" s="301"/>
    </row>
    <row r="147" s="80" customFormat="1" ht="15.75" thickBot="1">
      <c r="B147" s="81"/>
    </row>
    <row r="148" spans="2:4" s="80" customFormat="1" ht="43.5" thickBot="1">
      <c r="B148" s="78" t="s">
        <v>138</v>
      </c>
      <c r="C148" s="88"/>
      <c r="D148" s="90" t="s">
        <v>139</v>
      </c>
    </row>
    <row r="149" spans="2:4" s="80" customFormat="1" ht="30.75" thickBot="1">
      <c r="B149" s="11" t="s">
        <v>3</v>
      </c>
      <c r="C149" s="89" t="s">
        <v>140</v>
      </c>
      <c r="D149" s="91">
        <f>D36</f>
        <v>1658.902</v>
      </c>
    </row>
    <row r="150" spans="2:4" s="80" customFormat="1" ht="30.75" thickBot="1">
      <c r="B150" s="11" t="s">
        <v>6</v>
      </c>
      <c r="C150" s="89" t="s">
        <v>141</v>
      </c>
      <c r="D150" s="92">
        <f>D50</f>
        <v>486.25</v>
      </c>
    </row>
    <row r="151" spans="2:4" s="80" customFormat="1" ht="45.75" thickBot="1">
      <c r="B151" s="11" t="s">
        <v>9</v>
      </c>
      <c r="C151" s="89" t="s">
        <v>142</v>
      </c>
      <c r="D151" s="92">
        <f>D62</f>
        <v>155</v>
      </c>
    </row>
    <row r="152" spans="2:4" s="80" customFormat="1" ht="30.75" thickBot="1">
      <c r="B152" s="11" t="s">
        <v>11</v>
      </c>
      <c r="C152" s="89" t="s">
        <v>108</v>
      </c>
      <c r="D152" s="92">
        <f>D125</f>
        <v>1112.4164170358401</v>
      </c>
    </row>
    <row r="153" spans="2:4" s="80" customFormat="1" ht="29.25" thickBot="1">
      <c r="B153" s="77" t="s">
        <v>143</v>
      </c>
      <c r="C153" s="76"/>
      <c r="D153" s="92">
        <f>SUM(D149:E152)</f>
        <v>3412.56841703584</v>
      </c>
    </row>
    <row r="154" spans="2:4" s="80" customFormat="1" ht="30.75" thickBot="1">
      <c r="B154" s="11" t="s">
        <v>36</v>
      </c>
      <c r="C154" s="89" t="s">
        <v>144</v>
      </c>
      <c r="D154" s="92">
        <f>E140</f>
        <v>712.4613084183991</v>
      </c>
    </row>
    <row r="155" spans="2:4" s="80" customFormat="1" ht="29.25" thickBot="1">
      <c r="B155" s="78" t="s">
        <v>145</v>
      </c>
      <c r="C155" s="88"/>
      <c r="D155" s="93">
        <f>SUM(D153:D154)</f>
        <v>4125.029725454239</v>
      </c>
    </row>
    <row r="156" s="80" customFormat="1" ht="15">
      <c r="G156" s="26"/>
    </row>
  </sheetData>
  <sheetProtection/>
  <mergeCells count="26">
    <mergeCell ref="B142:E142"/>
    <mergeCell ref="B146:E146"/>
    <mergeCell ref="B87:E87"/>
    <mergeCell ref="B93:E93"/>
    <mergeCell ref="B103:E103"/>
    <mergeCell ref="B116:E116"/>
    <mergeCell ref="B128:E128"/>
    <mergeCell ref="B141:E141"/>
    <mergeCell ref="B80:E80"/>
    <mergeCell ref="B25:D25"/>
    <mergeCell ref="B27:D27"/>
    <mergeCell ref="B36:C36"/>
    <mergeCell ref="B41:D41"/>
    <mergeCell ref="B50:C50"/>
    <mergeCell ref="B51:D52"/>
    <mergeCell ref="B55:D56"/>
    <mergeCell ref="B62:C62"/>
    <mergeCell ref="B63:D63"/>
    <mergeCell ref="B66:E66"/>
    <mergeCell ref="B68:E68"/>
    <mergeCell ref="B19:D19"/>
    <mergeCell ref="B1:D2"/>
    <mergeCell ref="B4:C4"/>
    <mergeCell ref="B6:D6"/>
    <mergeCell ref="B8:D8"/>
    <mergeCell ref="B14:D14"/>
  </mergeCells>
  <printOptions/>
  <pageMargins left="0.511811024" right="0.511811024" top="0.787401575" bottom="0.787401575" header="0.31496062" footer="0.3149606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8"/>
  <sheetViews>
    <sheetView zoomScalePageLayoutView="0" workbookViewId="0" topLeftCell="A1">
      <selection activeCell="B4" sqref="B4:C4"/>
    </sheetView>
  </sheetViews>
  <sheetFormatPr defaultColWidth="14.421875" defaultRowHeight="15" customHeight="1"/>
  <cols>
    <col min="1" max="1" width="1.421875" style="72" customWidth="1"/>
    <col min="2" max="2" width="17.7109375" style="72" customWidth="1"/>
    <col min="3" max="3" width="30.7109375" style="72" customWidth="1"/>
    <col min="4" max="4" width="30.00390625" style="72" customWidth="1"/>
    <col min="5" max="5" width="12.140625" style="72" customWidth="1"/>
    <col min="6" max="6" width="1.421875" style="72" customWidth="1"/>
    <col min="7" max="27" width="8.00390625" style="72" customWidth="1"/>
    <col min="28" max="16384" width="14.421875" style="72" customWidth="1"/>
  </cols>
  <sheetData>
    <row r="1" spans="2:4" ht="15" customHeight="1">
      <c r="B1" s="281" t="s">
        <v>0</v>
      </c>
      <c r="C1" s="281"/>
      <c r="D1" s="281"/>
    </row>
    <row r="2" spans="2:4" ht="15" customHeight="1">
      <c r="B2" s="281"/>
      <c r="C2" s="281"/>
      <c r="D2" s="281"/>
    </row>
    <row r="3" spans="2:4" ht="15">
      <c r="B3" s="1"/>
      <c r="C3" s="98"/>
      <c r="D3" s="98"/>
    </row>
    <row r="4" spans="2:4" ht="15" customHeight="1">
      <c r="B4" s="302" t="s">
        <v>257</v>
      </c>
      <c r="C4" s="283"/>
      <c r="D4" s="99"/>
    </row>
    <row r="5" spans="2:4" ht="29.25" customHeight="1">
      <c r="B5" s="83" t="s">
        <v>258</v>
      </c>
      <c r="C5" s="95" t="s">
        <v>1</v>
      </c>
      <c r="D5" s="99"/>
    </row>
    <row r="6" spans="2:4" ht="15">
      <c r="B6" s="284" t="s">
        <v>259</v>
      </c>
      <c r="C6" s="285"/>
      <c r="D6" s="286"/>
    </row>
    <row r="7" spans="2:4" ht="15">
      <c r="B7" s="2"/>
      <c r="C7" s="2"/>
      <c r="D7" s="2"/>
    </row>
    <row r="8" spans="2:4" ht="15.75" customHeight="1" thickBot="1">
      <c r="B8" s="288" t="s">
        <v>2</v>
      </c>
      <c r="C8" s="288"/>
      <c r="D8" s="288"/>
    </row>
    <row r="9" spans="2:4" ht="30.75" customHeight="1" thickBot="1">
      <c r="B9" s="3" t="s">
        <v>3</v>
      </c>
      <c r="C9" s="4" t="s">
        <v>4</v>
      </c>
      <c r="D9" s="4" t="s">
        <v>5</v>
      </c>
    </row>
    <row r="10" spans="2:4" ht="15.75" customHeight="1" thickBot="1">
      <c r="B10" s="5" t="s">
        <v>6</v>
      </c>
      <c r="C10" s="6" t="s">
        <v>7</v>
      </c>
      <c r="D10" s="6" t="s">
        <v>8</v>
      </c>
    </row>
    <row r="11" spans="2:4" ht="45.75" customHeight="1" thickBot="1">
      <c r="B11" s="5" t="s">
        <v>9</v>
      </c>
      <c r="C11" s="6" t="s">
        <v>10</v>
      </c>
      <c r="D11" s="7">
        <v>43831</v>
      </c>
    </row>
    <row r="12" spans="2:4" ht="30.75" customHeight="1" thickBot="1">
      <c r="B12" s="5" t="s">
        <v>11</v>
      </c>
      <c r="C12" s="6" t="s">
        <v>12</v>
      </c>
      <c r="D12" s="6" t="s">
        <v>13</v>
      </c>
    </row>
    <row r="13" spans="2:4" ht="15">
      <c r="B13" s="2"/>
      <c r="C13" s="2"/>
      <c r="D13" s="2"/>
    </row>
    <row r="14" spans="2:4" ht="15.75" customHeight="1" thickBot="1">
      <c r="B14" s="289" t="s">
        <v>14</v>
      </c>
      <c r="C14" s="289"/>
      <c r="D14" s="289"/>
    </row>
    <row r="15" spans="2:4" ht="43.5" customHeight="1" thickBot="1">
      <c r="B15" s="8" t="s">
        <v>15</v>
      </c>
      <c r="C15" s="9" t="s">
        <v>16</v>
      </c>
      <c r="D15" s="9" t="s">
        <v>17</v>
      </c>
    </row>
    <row r="16" spans="2:4" ht="15.75" customHeight="1" thickBot="1">
      <c r="B16" s="10" t="s">
        <v>18</v>
      </c>
      <c r="C16" s="12" t="s">
        <v>19</v>
      </c>
      <c r="D16" s="12">
        <v>6</v>
      </c>
    </row>
    <row r="18" spans="2:4" ht="15.75" customHeight="1" thickBot="1">
      <c r="B18" s="98"/>
      <c r="C18" s="98"/>
      <c r="D18" s="98"/>
    </row>
    <row r="19" spans="2:4" ht="42.75" customHeight="1" thickBot="1">
      <c r="B19" s="278" t="s">
        <v>20</v>
      </c>
      <c r="C19" s="279"/>
      <c r="D19" s="280"/>
    </row>
    <row r="20" spans="2:4" ht="30.75" customHeight="1" thickBot="1">
      <c r="B20" s="11">
        <v>1</v>
      </c>
      <c r="C20" s="12" t="s">
        <v>21</v>
      </c>
      <c r="D20" s="12" t="str">
        <f>B16</f>
        <v>SERVENTE</v>
      </c>
    </row>
    <row r="21" spans="2:4" ht="30.75" customHeight="1" thickBot="1">
      <c r="B21" s="11">
        <v>2</v>
      </c>
      <c r="C21" s="12" t="s">
        <v>22</v>
      </c>
      <c r="D21" s="13">
        <v>1184.93</v>
      </c>
    </row>
    <row r="22" spans="2:4" ht="30.75" customHeight="1" thickBot="1">
      <c r="B22" s="11">
        <v>3</v>
      </c>
      <c r="C22" s="12" t="s">
        <v>23</v>
      </c>
      <c r="D22" s="12" t="str">
        <f>B16</f>
        <v>SERVENTE</v>
      </c>
    </row>
    <row r="23" spans="2:4" ht="30" customHeight="1">
      <c r="B23" s="14">
        <v>4</v>
      </c>
      <c r="C23" s="15" t="s">
        <v>24</v>
      </c>
      <c r="D23" s="16">
        <v>43833</v>
      </c>
    </row>
    <row r="24" spans="2:4" ht="15.75" customHeight="1">
      <c r="B24" s="17">
        <v>5</v>
      </c>
      <c r="C24" s="17" t="s">
        <v>25</v>
      </c>
      <c r="D24" s="17">
        <v>4</v>
      </c>
    </row>
    <row r="25" spans="2:4" ht="15.75" customHeight="1">
      <c r="B25" s="291" t="s">
        <v>26</v>
      </c>
      <c r="C25" s="291"/>
      <c r="D25" s="291"/>
    </row>
    <row r="26" spans="2:4" ht="15.75" customHeight="1">
      <c r="B26" s="18"/>
      <c r="C26" s="98"/>
      <c r="D26" s="19" t="s">
        <v>27</v>
      </c>
    </row>
    <row r="27" spans="2:4" ht="19.5" customHeight="1" thickBot="1">
      <c r="B27" s="290" t="s">
        <v>28</v>
      </c>
      <c r="C27" s="290"/>
      <c r="D27" s="290"/>
    </row>
    <row r="28" spans="2:4" ht="15.75" customHeight="1" thickBot="1">
      <c r="B28" s="20" t="s">
        <v>29</v>
      </c>
      <c r="C28" s="97" t="s">
        <v>30</v>
      </c>
      <c r="D28" s="97" t="s">
        <v>31</v>
      </c>
    </row>
    <row r="29" spans="2:4" ht="15.75" customHeight="1" thickBot="1">
      <c r="B29" s="5" t="s">
        <v>3</v>
      </c>
      <c r="C29" s="6" t="s">
        <v>32</v>
      </c>
      <c r="D29" s="21">
        <v>1184.93</v>
      </c>
    </row>
    <row r="30" spans="2:4" ht="15.75" customHeight="1" thickBot="1">
      <c r="B30" s="5" t="s">
        <v>6</v>
      </c>
      <c r="C30" s="6" t="s">
        <v>33</v>
      </c>
      <c r="D30" s="21"/>
    </row>
    <row r="31" spans="2:4" ht="15.75" customHeight="1" thickBot="1">
      <c r="B31" s="5" t="s">
        <v>9</v>
      </c>
      <c r="C31" s="6" t="s">
        <v>34</v>
      </c>
      <c r="D31" s="21">
        <f>(+D29*0.2)</f>
        <v>236.98600000000002</v>
      </c>
    </row>
    <row r="32" spans="2:4" ht="15.75" customHeight="1" thickBot="1">
      <c r="B32" s="5" t="s">
        <v>11</v>
      </c>
      <c r="C32" s="6" t="s">
        <v>35</v>
      </c>
      <c r="D32" s="21"/>
    </row>
    <row r="33" spans="2:4" ht="15.75" customHeight="1" thickBot="1">
      <c r="B33" s="5" t="s">
        <v>36</v>
      </c>
      <c r="C33" s="6" t="s">
        <v>37</v>
      </c>
      <c r="D33" s="21"/>
    </row>
    <row r="34" spans="2:4" ht="15.75" customHeight="1" thickBot="1">
      <c r="B34" s="5" t="s">
        <v>38</v>
      </c>
      <c r="C34" s="6" t="s">
        <v>39</v>
      </c>
      <c r="D34" s="21"/>
    </row>
    <row r="35" spans="2:4" ht="15.75" customHeight="1" thickBot="1">
      <c r="B35" s="5" t="s">
        <v>27</v>
      </c>
      <c r="C35" s="6" t="s">
        <v>40</v>
      </c>
      <c r="D35" s="21"/>
    </row>
    <row r="36" spans="2:4" ht="28.5" customHeight="1" thickBot="1">
      <c r="B36" s="292" t="s">
        <v>41</v>
      </c>
      <c r="C36" s="293"/>
      <c r="D36" s="22">
        <f>SUM(D29:D35)</f>
        <v>1421.9160000000002</v>
      </c>
    </row>
    <row r="37" spans="2:4" ht="28.5" customHeight="1">
      <c r="B37" s="98"/>
      <c r="C37" s="98"/>
      <c r="D37" s="98"/>
    </row>
    <row r="38" spans="2:4" ht="28.5" customHeight="1">
      <c r="B38" s="98"/>
      <c r="C38" s="98"/>
      <c r="D38" s="98"/>
    </row>
    <row r="39" spans="2:4" ht="15.75" customHeight="1">
      <c r="B39" s="23"/>
      <c r="C39" s="98"/>
      <c r="D39" s="98"/>
    </row>
    <row r="40" spans="2:4" ht="15.75" customHeight="1">
      <c r="B40" s="23"/>
      <c r="C40" s="98"/>
      <c r="D40" s="98"/>
    </row>
    <row r="41" spans="2:4" ht="19.5" customHeight="1" thickBot="1">
      <c r="B41" s="290" t="s">
        <v>42</v>
      </c>
      <c r="C41" s="290"/>
      <c r="D41" s="290"/>
    </row>
    <row r="42" spans="2:4" ht="15.75" customHeight="1" thickBot="1">
      <c r="B42" s="20" t="s">
        <v>43</v>
      </c>
      <c r="C42" s="97" t="s">
        <v>44</v>
      </c>
      <c r="D42" s="97" t="s">
        <v>31</v>
      </c>
    </row>
    <row r="43" spans="2:4" ht="15.75" customHeight="1" thickBot="1">
      <c r="B43" s="5" t="s">
        <v>3</v>
      </c>
      <c r="C43" s="6" t="s">
        <v>45</v>
      </c>
      <c r="D43" s="21">
        <v>110</v>
      </c>
    </row>
    <row r="44" spans="2:4" ht="15.75" customHeight="1" thickBot="1">
      <c r="B44" s="5" t="s">
        <v>46</v>
      </c>
      <c r="C44" s="6" t="s">
        <v>47</v>
      </c>
      <c r="D44" s="21">
        <v>-6.77</v>
      </c>
    </row>
    <row r="45" spans="2:4" ht="30.75" customHeight="1" thickBot="1">
      <c r="B45" s="5" t="s">
        <v>6</v>
      </c>
      <c r="C45" s="6" t="s">
        <v>48</v>
      </c>
      <c r="D45" s="21">
        <v>383.02</v>
      </c>
    </row>
    <row r="46" spans="2:4" ht="15.75" customHeight="1" thickBot="1">
      <c r="B46" s="5" t="s">
        <v>9</v>
      </c>
      <c r="C46" s="6" t="s">
        <v>49</v>
      </c>
      <c r="D46" s="21">
        <v>0</v>
      </c>
    </row>
    <row r="47" spans="2:4" ht="15.75" customHeight="1" thickBot="1">
      <c r="B47" s="5" t="s">
        <v>11</v>
      </c>
      <c r="C47" s="6" t="s">
        <v>50</v>
      </c>
      <c r="D47" s="21"/>
    </row>
    <row r="48" spans="2:4" ht="15.75" customHeight="1" thickBot="1">
      <c r="B48" s="5" t="s">
        <v>36</v>
      </c>
      <c r="C48" s="6" t="s">
        <v>51</v>
      </c>
      <c r="D48" s="21">
        <v>0</v>
      </c>
    </row>
    <row r="49" spans="2:5" ht="15.75" customHeight="1" thickBot="1">
      <c r="B49" s="5" t="s">
        <v>38</v>
      </c>
      <c r="C49" s="6" t="s">
        <v>52</v>
      </c>
      <c r="D49" s="21">
        <v>0</v>
      </c>
      <c r="E49" s="98"/>
    </row>
    <row r="50" spans="2:5" ht="42.75" customHeight="1" thickBot="1">
      <c r="B50" s="292" t="s">
        <v>53</v>
      </c>
      <c r="C50" s="293"/>
      <c r="D50" s="22">
        <f>SUM(D43:D49)</f>
        <v>486.25</v>
      </c>
      <c r="E50" s="98"/>
    </row>
    <row r="51" spans="2:5" ht="15.75" customHeight="1">
      <c r="B51" s="294" t="s">
        <v>54</v>
      </c>
      <c r="C51" s="294"/>
      <c r="D51" s="294"/>
      <c r="E51" s="98"/>
    </row>
    <row r="52" spans="2:5" ht="15.75" customHeight="1">
      <c r="B52" s="295"/>
      <c r="C52" s="295"/>
      <c r="D52" s="295"/>
      <c r="E52" s="98"/>
    </row>
    <row r="53" spans="2:5" ht="15.75" customHeight="1">
      <c r="B53" s="23"/>
      <c r="C53" s="98"/>
      <c r="D53" s="98"/>
      <c r="E53" s="98"/>
    </row>
    <row r="54" spans="2:5" ht="18.75" customHeight="1">
      <c r="B54" s="24"/>
      <c r="C54" s="98"/>
      <c r="D54" s="98"/>
      <c r="E54" s="98"/>
    </row>
    <row r="55" spans="2:5" ht="19.5" customHeight="1">
      <c r="B55" s="296" t="s">
        <v>55</v>
      </c>
      <c r="C55" s="296"/>
      <c r="D55" s="296"/>
      <c r="E55" s="98"/>
    </row>
    <row r="56" spans="2:5" ht="19.5" customHeight="1" thickBot="1">
      <c r="B56" s="297"/>
      <c r="C56" s="297"/>
      <c r="D56" s="297"/>
      <c r="E56" s="98"/>
    </row>
    <row r="57" spans="2:5" ht="15.75" customHeight="1" thickBot="1">
      <c r="B57" s="20" t="s">
        <v>56</v>
      </c>
      <c r="C57" s="97" t="s">
        <v>57</v>
      </c>
      <c r="D57" s="97" t="s">
        <v>31</v>
      </c>
      <c r="E57" s="98"/>
    </row>
    <row r="58" spans="2:5" ht="15.75" customHeight="1" thickBot="1">
      <c r="B58" s="3" t="s">
        <v>3</v>
      </c>
      <c r="C58" s="25" t="s">
        <v>58</v>
      </c>
      <c r="D58" s="27">
        <v>120</v>
      </c>
      <c r="E58" s="98"/>
    </row>
    <row r="59" spans="1:6" ht="15.75" customHeight="1" thickBot="1">
      <c r="A59" s="26"/>
      <c r="B59" s="3" t="s">
        <v>6</v>
      </c>
      <c r="C59" s="25" t="s">
        <v>59</v>
      </c>
      <c r="D59" s="27">
        <v>35</v>
      </c>
      <c r="E59" s="26"/>
      <c r="F59" s="26"/>
    </row>
    <row r="60" spans="2:5" ht="15.75" customHeight="1" thickBot="1">
      <c r="B60" s="3" t="s">
        <v>9</v>
      </c>
      <c r="C60" s="25" t="s">
        <v>60</v>
      </c>
      <c r="D60" s="27">
        <f>'Materiais e Equipamentos'!I62</f>
        <v>0</v>
      </c>
      <c r="E60" s="98"/>
    </row>
    <row r="61" spans="2:5" ht="15.75" customHeight="1" thickBot="1">
      <c r="B61" s="3" t="s">
        <v>11</v>
      </c>
      <c r="C61" s="25" t="s">
        <v>40</v>
      </c>
      <c r="D61" s="27">
        <v>0</v>
      </c>
      <c r="E61" s="98"/>
    </row>
    <row r="62" spans="2:5" ht="15.75" customHeight="1" thickBot="1">
      <c r="B62" s="292" t="s">
        <v>61</v>
      </c>
      <c r="C62" s="293"/>
      <c r="D62" s="22">
        <f>SUM(D58:D60)</f>
        <v>155</v>
      </c>
      <c r="E62" s="98"/>
    </row>
    <row r="63" spans="2:5" ht="15.75" customHeight="1">
      <c r="B63" s="298" t="s">
        <v>62</v>
      </c>
      <c r="C63" s="298"/>
      <c r="D63" s="298"/>
      <c r="E63" s="98"/>
    </row>
    <row r="64" spans="2:5" ht="15.75" customHeight="1">
      <c r="B64" s="74"/>
      <c r="C64" s="74"/>
      <c r="D64" s="74"/>
      <c r="E64" s="98"/>
    </row>
    <row r="65" spans="2:5" ht="15.75" customHeight="1">
      <c r="B65" s="23"/>
      <c r="C65" s="98"/>
      <c r="D65" s="98"/>
      <c r="E65" s="98"/>
    </row>
    <row r="66" spans="2:5" ht="18.75" customHeight="1">
      <c r="B66" s="299" t="s">
        <v>63</v>
      </c>
      <c r="C66" s="299"/>
      <c r="D66" s="299"/>
      <c r="E66" s="299"/>
    </row>
    <row r="67" spans="2:5" ht="18.75" customHeight="1">
      <c r="B67" s="24"/>
      <c r="C67" s="98"/>
      <c r="D67" s="98"/>
      <c r="E67" s="98"/>
    </row>
    <row r="68" spans="2:5" ht="19.5" customHeight="1" thickBot="1">
      <c r="B68" s="290" t="s">
        <v>64</v>
      </c>
      <c r="C68" s="290"/>
      <c r="D68" s="290"/>
      <c r="E68" s="290"/>
    </row>
    <row r="69" spans="2:5" ht="29.25" customHeight="1" thickBot="1">
      <c r="B69" s="20" t="s">
        <v>65</v>
      </c>
      <c r="C69" s="97" t="s">
        <v>66</v>
      </c>
      <c r="D69" s="97" t="s">
        <v>67</v>
      </c>
      <c r="E69" s="97" t="s">
        <v>31</v>
      </c>
    </row>
    <row r="70" spans="2:5" ht="15.75" customHeight="1" thickBot="1">
      <c r="B70" s="11" t="s">
        <v>3</v>
      </c>
      <c r="C70" s="6" t="s">
        <v>68</v>
      </c>
      <c r="D70" s="33">
        <v>0.2</v>
      </c>
      <c r="E70" s="21">
        <f aca="true" t="shared" si="0" ref="E70:E78">D70*$D$36</f>
        <v>284.38320000000004</v>
      </c>
    </row>
    <row r="71" spans="2:5" ht="15.75" customHeight="1" thickBot="1">
      <c r="B71" s="11" t="s">
        <v>6</v>
      </c>
      <c r="C71" s="6" t="s">
        <v>69</v>
      </c>
      <c r="D71" s="33">
        <v>0.015</v>
      </c>
      <c r="E71" s="21">
        <f t="shared" si="0"/>
        <v>21.328740000000003</v>
      </c>
    </row>
    <row r="72" spans="2:5" ht="15.75" customHeight="1" thickBot="1">
      <c r="B72" s="11" t="s">
        <v>9</v>
      </c>
      <c r="C72" s="6" t="s">
        <v>70</v>
      </c>
      <c r="D72" s="33">
        <v>0.01</v>
      </c>
      <c r="E72" s="21">
        <f t="shared" si="0"/>
        <v>14.219160000000002</v>
      </c>
    </row>
    <row r="73" spans="2:5" ht="15.75" customHeight="1" thickBot="1">
      <c r="B73" s="11" t="s">
        <v>11</v>
      </c>
      <c r="C73" s="6" t="s">
        <v>71</v>
      </c>
      <c r="D73" s="33">
        <v>0.002</v>
      </c>
      <c r="E73" s="21">
        <f t="shared" si="0"/>
        <v>2.8438320000000004</v>
      </c>
    </row>
    <row r="74" spans="2:5" ht="15.75" customHeight="1" thickBot="1">
      <c r="B74" s="11" t="s">
        <v>36</v>
      </c>
      <c r="C74" s="28" t="s">
        <v>72</v>
      </c>
      <c r="D74" s="33">
        <v>0.025</v>
      </c>
      <c r="E74" s="21">
        <f t="shared" si="0"/>
        <v>35.547900000000006</v>
      </c>
    </row>
    <row r="75" spans="2:5" ht="15.75" customHeight="1" thickBot="1">
      <c r="B75" s="11" t="s">
        <v>38</v>
      </c>
      <c r="C75" s="6" t="s">
        <v>73</v>
      </c>
      <c r="D75" s="33">
        <v>0.08</v>
      </c>
      <c r="E75" s="21">
        <f t="shared" si="0"/>
        <v>113.75328000000002</v>
      </c>
    </row>
    <row r="76" spans="2:5" ht="30.75" customHeight="1" thickBot="1">
      <c r="B76" s="11" t="s">
        <v>27</v>
      </c>
      <c r="C76" s="6" t="s">
        <v>74</v>
      </c>
      <c r="D76" s="33">
        <v>0.0182</v>
      </c>
      <c r="E76" s="21">
        <f t="shared" si="0"/>
        <v>25.878871200000006</v>
      </c>
    </row>
    <row r="77" spans="2:5" ht="15.75" customHeight="1" thickBot="1">
      <c r="B77" s="11" t="s">
        <v>75</v>
      </c>
      <c r="C77" s="6" t="s">
        <v>76</v>
      </c>
      <c r="D77" s="33">
        <v>0.006</v>
      </c>
      <c r="E77" s="21">
        <f t="shared" si="0"/>
        <v>8.531496</v>
      </c>
    </row>
    <row r="78" spans="2:5" ht="15.75" customHeight="1" thickBot="1">
      <c r="B78" s="96" t="s">
        <v>77</v>
      </c>
      <c r="C78" s="86"/>
      <c r="D78" s="29">
        <f>SUM(D70:D77)</f>
        <v>0.35620000000000007</v>
      </c>
      <c r="E78" s="30">
        <f t="shared" si="0"/>
        <v>506.4864792000002</v>
      </c>
    </row>
    <row r="79" spans="2:5" ht="15.75" customHeight="1">
      <c r="B79" s="23"/>
      <c r="C79" s="98"/>
      <c r="D79" s="98"/>
      <c r="E79" s="98"/>
    </row>
    <row r="80" spans="2:5" ht="19.5" customHeight="1" thickBot="1">
      <c r="B80" s="290" t="s">
        <v>78</v>
      </c>
      <c r="C80" s="290"/>
      <c r="D80" s="290"/>
      <c r="E80" s="290"/>
    </row>
    <row r="81" spans="2:5" ht="15.75" customHeight="1" thickBot="1">
      <c r="B81" s="20" t="s">
        <v>79</v>
      </c>
      <c r="C81" s="97" t="s">
        <v>80</v>
      </c>
      <c r="D81" s="97" t="s">
        <v>67</v>
      </c>
      <c r="E81" s="97" t="s">
        <v>31</v>
      </c>
    </row>
    <row r="82" spans="2:5" ht="15.75" customHeight="1" thickBot="1">
      <c r="B82" s="11" t="s">
        <v>3</v>
      </c>
      <c r="C82" s="6" t="s">
        <v>81</v>
      </c>
      <c r="D82" s="33">
        <v>0.0833</v>
      </c>
      <c r="E82" s="21">
        <f>D82*$D$36</f>
        <v>118.44560280000002</v>
      </c>
    </row>
    <row r="83" spans="2:5" ht="15.75" customHeight="1" thickBot="1">
      <c r="B83" s="11"/>
      <c r="C83" s="31" t="s">
        <v>82</v>
      </c>
      <c r="D83" s="33">
        <f>SUM(D82)</f>
        <v>0.0833</v>
      </c>
      <c r="E83" s="21">
        <f>SUM(E82)</f>
        <v>118.44560280000002</v>
      </c>
    </row>
    <row r="84" spans="2:5" ht="30.75" customHeight="1" thickBot="1">
      <c r="B84" s="11" t="s">
        <v>6</v>
      </c>
      <c r="C84" s="6" t="s">
        <v>83</v>
      </c>
      <c r="D84" s="33">
        <f>D78*D83</f>
        <v>0.029671460000000007</v>
      </c>
      <c r="E84" s="21">
        <f>D84*$D$36</f>
        <v>42.190323717360016</v>
      </c>
    </row>
    <row r="85" spans="2:5" ht="15.75" customHeight="1" thickBot="1">
      <c r="B85" s="96" t="s">
        <v>77</v>
      </c>
      <c r="C85" s="86"/>
      <c r="D85" s="29">
        <f>SUM(D84,D83)</f>
        <v>0.11297146000000001</v>
      </c>
      <c r="E85" s="22">
        <f>SUM(E84,E83)</f>
        <v>160.63592651736002</v>
      </c>
    </row>
    <row r="86" spans="2:5" ht="15.75" customHeight="1">
      <c r="B86" s="23"/>
      <c r="C86" s="98"/>
      <c r="D86" s="98"/>
      <c r="E86" s="98"/>
    </row>
    <row r="87" spans="2:5" ht="19.5" customHeight="1" thickBot="1">
      <c r="B87" s="290" t="s">
        <v>84</v>
      </c>
      <c r="C87" s="290"/>
      <c r="D87" s="290"/>
      <c r="E87" s="290"/>
    </row>
    <row r="88" spans="2:5" ht="15.75" customHeight="1" thickBot="1">
      <c r="B88" s="20" t="s">
        <v>85</v>
      </c>
      <c r="C88" s="97" t="s">
        <v>86</v>
      </c>
      <c r="D88" s="97" t="s">
        <v>67</v>
      </c>
      <c r="E88" s="97" t="s">
        <v>31</v>
      </c>
    </row>
    <row r="89" spans="2:5" ht="15.75" customHeight="1" thickBot="1">
      <c r="B89" s="11" t="s">
        <v>3</v>
      </c>
      <c r="C89" s="6" t="s">
        <v>86</v>
      </c>
      <c r="D89" s="33">
        <v>0.0065</v>
      </c>
      <c r="E89" s="21">
        <f>D89*$D$36</f>
        <v>9.242454</v>
      </c>
    </row>
    <row r="90" spans="2:5" ht="30.75" customHeight="1" thickBot="1">
      <c r="B90" s="11" t="s">
        <v>6</v>
      </c>
      <c r="C90" s="6" t="s">
        <v>87</v>
      </c>
      <c r="D90" s="33">
        <f>D78*D89</f>
        <v>0.0023153</v>
      </c>
      <c r="E90" s="21">
        <f>D90*$D$36</f>
        <v>3.2921621148000004</v>
      </c>
    </row>
    <row r="91" spans="2:5" ht="15.75" customHeight="1" thickBot="1">
      <c r="B91" s="96" t="s">
        <v>77</v>
      </c>
      <c r="C91" s="86"/>
      <c r="D91" s="29">
        <f>SUM(D90,D89)</f>
        <v>0.0088153</v>
      </c>
      <c r="E91" s="22">
        <f>SUM(E90,E89)</f>
        <v>12.5346161148</v>
      </c>
    </row>
    <row r="92" spans="2:5" ht="18.75" customHeight="1">
      <c r="B92" s="24"/>
      <c r="C92" s="98"/>
      <c r="D92" s="98"/>
      <c r="E92" s="98"/>
    </row>
    <row r="93" spans="2:5" ht="19.5" customHeight="1" thickBot="1">
      <c r="B93" s="290" t="s">
        <v>88</v>
      </c>
      <c r="C93" s="290"/>
      <c r="D93" s="290"/>
      <c r="E93" s="290"/>
    </row>
    <row r="94" spans="2:5" ht="15.75" customHeight="1" thickBot="1">
      <c r="B94" s="20" t="s">
        <v>89</v>
      </c>
      <c r="C94" s="97" t="s">
        <v>90</v>
      </c>
      <c r="D94" s="97" t="s">
        <v>67</v>
      </c>
      <c r="E94" s="97" t="s">
        <v>31</v>
      </c>
    </row>
    <row r="95" spans="2:5" ht="15.75" customHeight="1" thickBot="1">
      <c r="B95" s="11" t="s">
        <v>3</v>
      </c>
      <c r="C95" s="6" t="s">
        <v>91</v>
      </c>
      <c r="D95" s="33">
        <v>0.0008</v>
      </c>
      <c r="E95" s="21">
        <f aca="true" t="shared" si="1" ref="E95:E100">D95*$D$36</f>
        <v>1.1375328000000002</v>
      </c>
    </row>
    <row r="96" spans="2:5" ht="30.75" customHeight="1" thickBot="1">
      <c r="B96" s="11" t="s">
        <v>6</v>
      </c>
      <c r="C96" s="6" t="s">
        <v>92</v>
      </c>
      <c r="D96" s="33">
        <f>D75*D95</f>
        <v>6.400000000000001E-05</v>
      </c>
      <c r="E96" s="21">
        <f t="shared" si="1"/>
        <v>0.09100262400000003</v>
      </c>
    </row>
    <row r="97" spans="2:5" ht="30.75" customHeight="1" thickBot="1">
      <c r="B97" s="11" t="s">
        <v>9</v>
      </c>
      <c r="C97" s="6" t="s">
        <v>93</v>
      </c>
      <c r="D97" s="33">
        <v>0.04</v>
      </c>
      <c r="E97" s="21">
        <f t="shared" si="1"/>
        <v>56.87664000000001</v>
      </c>
    </row>
    <row r="98" spans="2:5" ht="15.75" customHeight="1" thickBot="1">
      <c r="B98" s="11" t="s">
        <v>11</v>
      </c>
      <c r="C98" s="6" t="s">
        <v>94</v>
      </c>
      <c r="D98" s="33">
        <v>0.0002</v>
      </c>
      <c r="E98" s="21">
        <f t="shared" si="1"/>
        <v>0.28438320000000006</v>
      </c>
    </row>
    <row r="99" spans="2:5" ht="30.75" customHeight="1" thickBot="1">
      <c r="B99" s="11" t="s">
        <v>36</v>
      </c>
      <c r="C99" s="6" t="s">
        <v>95</v>
      </c>
      <c r="D99" s="33">
        <f>D78*D98</f>
        <v>7.124000000000002E-05</v>
      </c>
      <c r="E99" s="21">
        <f t="shared" si="1"/>
        <v>0.10129729584000004</v>
      </c>
    </row>
    <row r="100" spans="2:5" ht="30.75" customHeight="1" thickBot="1">
      <c r="B100" s="11" t="s">
        <v>38</v>
      </c>
      <c r="C100" s="28" t="s">
        <v>96</v>
      </c>
      <c r="D100" s="33">
        <v>0.0001</v>
      </c>
      <c r="E100" s="21">
        <f t="shared" si="1"/>
        <v>0.14219160000000003</v>
      </c>
    </row>
    <row r="101" spans="2:5" ht="15.75" customHeight="1" thickBot="1">
      <c r="B101" s="96" t="s">
        <v>97</v>
      </c>
      <c r="C101" s="86"/>
      <c r="D101" s="29">
        <f>SUM(D95:D100)</f>
        <v>0.04123524</v>
      </c>
      <c r="E101" s="22">
        <f>SUM(E95:E100)</f>
        <v>58.633047519840005</v>
      </c>
    </row>
    <row r="102" spans="2:5" ht="18.75" customHeight="1">
      <c r="B102" s="24"/>
      <c r="C102" s="98"/>
      <c r="D102" s="98"/>
      <c r="E102" s="98"/>
    </row>
    <row r="103" spans="2:5" ht="19.5" customHeight="1" thickBot="1">
      <c r="B103" s="290" t="s">
        <v>98</v>
      </c>
      <c r="C103" s="290"/>
      <c r="D103" s="290"/>
      <c r="E103" s="290"/>
    </row>
    <row r="104" spans="2:5" ht="43.5" customHeight="1" thickBot="1">
      <c r="B104" s="20" t="s">
        <v>99</v>
      </c>
      <c r="C104" s="97" t="s">
        <v>100</v>
      </c>
      <c r="D104" s="97" t="s">
        <v>67</v>
      </c>
      <c r="E104" s="97" t="s">
        <v>31</v>
      </c>
    </row>
    <row r="105" spans="2:5" ht="30.75" customHeight="1" thickBot="1">
      <c r="B105" s="11" t="s">
        <v>3</v>
      </c>
      <c r="C105" s="6" t="s">
        <v>101</v>
      </c>
      <c r="D105" s="33">
        <v>0.1111</v>
      </c>
      <c r="E105" s="21">
        <f>D105*$D$36</f>
        <v>157.97486760000004</v>
      </c>
    </row>
    <row r="106" spans="2:5" ht="15.75" customHeight="1" thickBot="1">
      <c r="B106" s="11" t="s">
        <v>6</v>
      </c>
      <c r="C106" s="6" t="s">
        <v>102</v>
      </c>
      <c r="D106" s="33">
        <v>0.0001</v>
      </c>
      <c r="E106" s="21">
        <f>D106*$D$36</f>
        <v>0.14219160000000003</v>
      </c>
    </row>
    <row r="107" spans="2:5" ht="15.75" customHeight="1" thickBot="1">
      <c r="B107" s="11" t="s">
        <v>9</v>
      </c>
      <c r="C107" s="6" t="s">
        <v>103</v>
      </c>
      <c r="D107" s="33">
        <v>0.0001</v>
      </c>
      <c r="E107" s="21">
        <f>D107*$D$36</f>
        <v>0.14219160000000003</v>
      </c>
    </row>
    <row r="108" spans="2:5" ht="15.75" customHeight="1" thickBot="1">
      <c r="B108" s="11" t="s">
        <v>11</v>
      </c>
      <c r="C108" s="6" t="s">
        <v>104</v>
      </c>
      <c r="D108" s="33">
        <v>0.0001</v>
      </c>
      <c r="E108" s="21">
        <f>D108*$D$36</f>
        <v>0.14219160000000003</v>
      </c>
    </row>
    <row r="109" spans="2:5" ht="15.75" customHeight="1" thickBot="1">
      <c r="B109" s="11" t="s">
        <v>36</v>
      </c>
      <c r="C109" s="6" t="s">
        <v>105</v>
      </c>
      <c r="D109" s="33">
        <v>0.0002</v>
      </c>
      <c r="E109" s="21">
        <f>D109*$D$36</f>
        <v>0.28438320000000006</v>
      </c>
    </row>
    <row r="110" spans="2:5" ht="15.75" customHeight="1" thickBot="1">
      <c r="B110" s="11" t="s">
        <v>38</v>
      </c>
      <c r="C110" s="6" t="s">
        <v>40</v>
      </c>
      <c r="D110" s="33"/>
      <c r="E110" s="21"/>
    </row>
    <row r="111" spans="2:5" ht="15.75" customHeight="1" thickBot="1">
      <c r="B111" s="11"/>
      <c r="C111" s="31" t="s">
        <v>82</v>
      </c>
      <c r="D111" s="33">
        <f>SUM(D105:D110)</f>
        <v>0.11160000000000002</v>
      </c>
      <c r="E111" s="32">
        <f>SUM(E105:E110)</f>
        <v>158.68582560000002</v>
      </c>
    </row>
    <row r="112" spans="2:5" ht="30.75" customHeight="1" thickBot="1">
      <c r="B112" s="11" t="s">
        <v>27</v>
      </c>
      <c r="C112" s="6" t="s">
        <v>106</v>
      </c>
      <c r="D112" s="33">
        <f>D78*D111</f>
        <v>0.03975192000000002</v>
      </c>
      <c r="E112" s="21">
        <f>D112*$D$36</f>
        <v>56.523891078720034</v>
      </c>
    </row>
    <row r="113" spans="2:5" ht="15.75" customHeight="1" thickBot="1">
      <c r="B113" s="96" t="s">
        <v>97</v>
      </c>
      <c r="C113" s="86"/>
      <c r="D113" s="29">
        <f>SUM(D111:D112)</f>
        <v>0.15135192000000003</v>
      </c>
      <c r="E113" s="22">
        <f>SUM(E111:E112)</f>
        <v>215.20971667872004</v>
      </c>
    </row>
    <row r="114" spans="2:5" ht="18.75" customHeight="1">
      <c r="B114" s="24"/>
      <c r="C114" s="98"/>
      <c r="D114" s="98"/>
      <c r="E114" s="98"/>
    </row>
    <row r="115" spans="2:5" ht="15.75" customHeight="1">
      <c r="B115" s="94"/>
      <c r="C115" s="98"/>
      <c r="D115" s="98"/>
      <c r="E115" s="98"/>
    </row>
    <row r="116" spans="2:5" ht="15.75" customHeight="1">
      <c r="B116" s="300" t="s">
        <v>107</v>
      </c>
      <c r="C116" s="300"/>
      <c r="D116" s="300"/>
      <c r="E116" s="300"/>
    </row>
    <row r="117" spans="2:5" ht="15.75" customHeight="1" thickBot="1">
      <c r="B117" s="23"/>
      <c r="C117" s="98"/>
      <c r="D117" s="98"/>
      <c r="E117" s="98"/>
    </row>
    <row r="118" spans="2:5" ht="29.25" customHeight="1" thickBot="1">
      <c r="B118" s="20">
        <v>4</v>
      </c>
      <c r="C118" s="97" t="s">
        <v>108</v>
      </c>
      <c r="D118" s="97" t="s">
        <v>31</v>
      </c>
      <c r="E118" s="98"/>
    </row>
    <row r="119" spans="2:5" ht="30.75" customHeight="1" thickBot="1">
      <c r="B119" s="5" t="s">
        <v>65</v>
      </c>
      <c r="C119" s="6" t="s">
        <v>109</v>
      </c>
      <c r="D119" s="21">
        <f>E78</f>
        <v>506.4864792000002</v>
      </c>
      <c r="E119" s="98"/>
    </row>
    <row r="120" spans="2:5" ht="15.75" customHeight="1" thickBot="1">
      <c r="B120" s="5" t="s">
        <v>79</v>
      </c>
      <c r="C120" s="6" t="s">
        <v>110</v>
      </c>
      <c r="D120" s="21">
        <f>E85</f>
        <v>160.63592651736002</v>
      </c>
      <c r="E120" s="98"/>
    </row>
    <row r="121" spans="2:5" ht="15.75" customHeight="1" thickBot="1">
      <c r="B121" s="5" t="s">
        <v>85</v>
      </c>
      <c r="C121" s="6" t="s">
        <v>86</v>
      </c>
      <c r="D121" s="21">
        <f>E91</f>
        <v>12.5346161148</v>
      </c>
      <c r="E121" s="98"/>
    </row>
    <row r="122" spans="2:5" ht="15.75" customHeight="1" thickBot="1">
      <c r="B122" s="5" t="s">
        <v>89</v>
      </c>
      <c r="C122" s="6" t="s">
        <v>111</v>
      </c>
      <c r="D122" s="21">
        <f>E101</f>
        <v>58.633047519840005</v>
      </c>
      <c r="E122" s="98"/>
    </row>
    <row r="123" spans="2:5" ht="30.75" customHeight="1" thickBot="1">
      <c r="B123" s="5" t="s">
        <v>99</v>
      </c>
      <c r="C123" s="6" t="s">
        <v>112</v>
      </c>
      <c r="D123" s="21">
        <f>E113</f>
        <v>215.20971667872004</v>
      </c>
      <c r="E123" s="98"/>
    </row>
    <row r="124" spans="2:5" ht="15.75" customHeight="1" thickBot="1">
      <c r="B124" s="5" t="s">
        <v>113</v>
      </c>
      <c r="C124" s="6" t="s">
        <v>114</v>
      </c>
      <c r="D124" s="28"/>
      <c r="E124" s="98"/>
    </row>
    <row r="125" spans="2:5" ht="15.75" customHeight="1" thickBot="1">
      <c r="B125" s="96" t="s">
        <v>97</v>
      </c>
      <c r="C125" s="86"/>
      <c r="D125" s="22">
        <f>SUM(D119:D124)</f>
        <v>953.4997860307202</v>
      </c>
      <c r="E125" s="98"/>
    </row>
    <row r="126" spans="2:5" ht="15.75" customHeight="1">
      <c r="B126" s="23"/>
      <c r="C126" s="98"/>
      <c r="D126" s="98"/>
      <c r="E126" s="98"/>
    </row>
    <row r="127" spans="2:5" ht="15.75" customHeight="1">
      <c r="B127" s="23"/>
      <c r="C127" s="98"/>
      <c r="D127" s="98"/>
      <c r="E127" s="98"/>
    </row>
    <row r="128" spans="2:5" ht="19.5" customHeight="1" thickBot="1">
      <c r="B128" s="290" t="s">
        <v>115</v>
      </c>
      <c r="C128" s="290"/>
      <c r="D128" s="290"/>
      <c r="E128" s="290"/>
    </row>
    <row r="129" spans="2:5" ht="29.25" customHeight="1" thickBot="1">
      <c r="B129" s="20" t="s">
        <v>65</v>
      </c>
      <c r="C129" s="97" t="s">
        <v>116</v>
      </c>
      <c r="D129" s="97" t="s">
        <v>67</v>
      </c>
      <c r="E129" s="97" t="s">
        <v>31</v>
      </c>
    </row>
    <row r="130" spans="2:5" ht="15.75" customHeight="1" thickBot="1">
      <c r="B130" s="11" t="s">
        <v>3</v>
      </c>
      <c r="C130" s="6" t="s">
        <v>117</v>
      </c>
      <c r="D130" s="33">
        <v>0.025</v>
      </c>
      <c r="E130" s="21">
        <f>D130*D155</f>
        <v>75.41664465076802</v>
      </c>
    </row>
    <row r="131" spans="2:5" ht="15.75" customHeight="1" thickBot="1">
      <c r="B131" s="11" t="s">
        <v>6</v>
      </c>
      <c r="C131" s="6" t="s">
        <v>118</v>
      </c>
      <c r="D131" s="33">
        <v>0.1</v>
      </c>
      <c r="E131" s="21">
        <f>D131*(E130+D155)</f>
        <v>309.2082430681489</v>
      </c>
    </row>
    <row r="132" spans="2:5" ht="15.75" customHeight="1" thickBot="1">
      <c r="B132" s="11" t="s">
        <v>9</v>
      </c>
      <c r="C132" s="6" t="s">
        <v>119</v>
      </c>
      <c r="D132" s="33">
        <f>SUM(D133,D136,D137)</f>
        <v>0.0665</v>
      </c>
      <c r="E132" s="21">
        <f>SUM(E133,E137)</f>
        <v>245.18157777117648</v>
      </c>
    </row>
    <row r="133" spans="2:5" ht="15.75" customHeight="1" thickBot="1">
      <c r="B133" s="11" t="s">
        <v>120</v>
      </c>
      <c r="C133" s="6" t="s">
        <v>121</v>
      </c>
      <c r="D133" s="33">
        <f>SUM(D134:D135)</f>
        <v>0.0365</v>
      </c>
      <c r="E133" s="21">
        <f>SUM(E134,E135)</f>
        <v>134.57334719771342</v>
      </c>
    </row>
    <row r="134" spans="2:5" ht="15.75" customHeight="1" thickBot="1">
      <c r="B134" s="11" t="s">
        <v>122</v>
      </c>
      <c r="C134" s="6" t="s">
        <v>123</v>
      </c>
      <c r="D134" s="33">
        <v>0.0065</v>
      </c>
      <c r="E134" s="21">
        <f>D134*($E$130+$E$131+$D$155/0.9135)</f>
        <v>23.965116624250335</v>
      </c>
    </row>
    <row r="135" spans="2:5" ht="15.75" customHeight="1" thickBot="1">
      <c r="B135" s="11" t="s">
        <v>124</v>
      </c>
      <c r="C135" s="6" t="s">
        <v>125</v>
      </c>
      <c r="D135" s="33">
        <v>0.03</v>
      </c>
      <c r="E135" s="21">
        <f>D135*($E$130+$E$131+$D$155/0.9135)</f>
        <v>110.60823057346308</v>
      </c>
    </row>
    <row r="136" spans="2:5" ht="15.75" customHeight="1" thickBot="1">
      <c r="B136" s="11" t="s">
        <v>126</v>
      </c>
      <c r="C136" s="6" t="s">
        <v>127</v>
      </c>
      <c r="D136" s="33">
        <v>0</v>
      </c>
      <c r="E136" s="21">
        <f>D136*($E$130+$E$131+$D$155)</f>
        <v>0</v>
      </c>
    </row>
    <row r="137" spans="2:5" ht="15.75" customHeight="1" thickBot="1">
      <c r="B137" s="11" t="s">
        <v>128</v>
      </c>
      <c r="C137" s="28" t="s">
        <v>129</v>
      </c>
      <c r="D137" s="33">
        <v>0.03</v>
      </c>
      <c r="E137" s="21">
        <f>E138</f>
        <v>110.60823057346308</v>
      </c>
    </row>
    <row r="138" spans="2:5" ht="15.75" customHeight="1" thickBot="1">
      <c r="B138" s="11" t="s">
        <v>130</v>
      </c>
      <c r="C138" s="28" t="s">
        <v>131</v>
      </c>
      <c r="D138" s="33">
        <v>0.03</v>
      </c>
      <c r="E138" s="21">
        <f>D138*($E$130+$E$131+$D$155/0.9135)</f>
        <v>110.60823057346308</v>
      </c>
    </row>
    <row r="139" spans="2:5" ht="15.75" customHeight="1" thickBot="1">
      <c r="B139" s="11" t="s">
        <v>132</v>
      </c>
      <c r="C139" s="6" t="s">
        <v>133</v>
      </c>
      <c r="D139" s="33">
        <v>0</v>
      </c>
      <c r="E139" s="21">
        <f>D139*($E$130+$E$131+$D$155)</f>
        <v>0</v>
      </c>
    </row>
    <row r="140" spans="2:5" ht="15.75" customHeight="1" thickBot="1">
      <c r="B140" s="73" t="s">
        <v>77</v>
      </c>
      <c r="C140" s="87"/>
      <c r="D140" s="86"/>
      <c r="E140" s="22">
        <f>SUM(E131,E132,E130)</f>
        <v>629.8064654900934</v>
      </c>
    </row>
    <row r="141" spans="2:5" ht="15.75" customHeight="1">
      <c r="B141" s="298" t="s">
        <v>134</v>
      </c>
      <c r="C141" s="298"/>
      <c r="D141" s="298"/>
      <c r="E141" s="298"/>
    </row>
    <row r="142" spans="2:5" ht="15.75" customHeight="1">
      <c r="B142" s="300" t="s">
        <v>135</v>
      </c>
      <c r="C142" s="300"/>
      <c r="D142" s="300"/>
      <c r="E142" s="300"/>
    </row>
    <row r="143" ht="15.75" customHeight="1">
      <c r="B143" s="23"/>
    </row>
    <row r="144" ht="15.75" customHeight="1">
      <c r="B144" s="23"/>
    </row>
    <row r="145" ht="15.75" customHeight="1">
      <c r="B145" s="23"/>
    </row>
    <row r="146" ht="15.75" customHeight="1">
      <c r="B146" s="23"/>
    </row>
    <row r="147" ht="15.75" customHeight="1">
      <c r="B147" s="75" t="s">
        <v>136</v>
      </c>
    </row>
    <row r="148" spans="2:5" ht="15.75" customHeight="1">
      <c r="B148" s="301" t="s">
        <v>137</v>
      </c>
      <c r="C148" s="301"/>
      <c r="D148" s="301"/>
      <c r="E148" s="301"/>
    </row>
    <row r="149" ht="15.75" customHeight="1" thickBot="1">
      <c r="B149" s="75"/>
    </row>
    <row r="150" spans="2:4" ht="42.75" customHeight="1" thickBot="1">
      <c r="B150" s="73" t="s">
        <v>138</v>
      </c>
      <c r="C150" s="88"/>
      <c r="D150" s="90" t="s">
        <v>139</v>
      </c>
    </row>
    <row r="151" spans="2:4" ht="30.75" customHeight="1" thickBot="1">
      <c r="B151" s="11" t="s">
        <v>3</v>
      </c>
      <c r="C151" s="89" t="s">
        <v>140</v>
      </c>
      <c r="D151" s="91">
        <f>D36</f>
        <v>1421.9160000000002</v>
      </c>
    </row>
    <row r="152" spans="2:4" ht="30.75" customHeight="1" thickBot="1">
      <c r="B152" s="11" t="s">
        <v>6</v>
      </c>
      <c r="C152" s="89" t="s">
        <v>141</v>
      </c>
      <c r="D152" s="92">
        <f>D50</f>
        <v>486.25</v>
      </c>
    </row>
    <row r="153" spans="2:4" ht="45.75" customHeight="1" thickBot="1">
      <c r="B153" s="11" t="s">
        <v>9</v>
      </c>
      <c r="C153" s="89" t="s">
        <v>142</v>
      </c>
      <c r="D153" s="92">
        <f>D62</f>
        <v>155</v>
      </c>
    </row>
    <row r="154" spans="2:4" ht="30.75" customHeight="1" thickBot="1">
      <c r="B154" s="11" t="s">
        <v>11</v>
      </c>
      <c r="C154" s="89" t="s">
        <v>108</v>
      </c>
      <c r="D154" s="92">
        <f>D125</f>
        <v>953.4997860307202</v>
      </c>
    </row>
    <row r="155" spans="2:4" ht="28.5" customHeight="1" thickBot="1">
      <c r="B155" s="77" t="s">
        <v>143</v>
      </c>
      <c r="C155" s="76"/>
      <c r="D155" s="92">
        <f>SUM(D151:E154)</f>
        <v>3016.6657860307205</v>
      </c>
    </row>
    <row r="156" spans="2:4" ht="30.75" customHeight="1" thickBot="1">
      <c r="B156" s="11" t="s">
        <v>36</v>
      </c>
      <c r="C156" s="89" t="s">
        <v>144</v>
      </c>
      <c r="D156" s="92">
        <f>E140</f>
        <v>629.8064654900934</v>
      </c>
    </row>
    <row r="157" spans="2:4" ht="28.5" customHeight="1" thickBot="1">
      <c r="B157" s="73" t="s">
        <v>145</v>
      </c>
      <c r="C157" s="88"/>
      <c r="D157" s="93">
        <f>SUM(D155:D156)</f>
        <v>3646.472251520814</v>
      </c>
    </row>
    <row r="158" ht="15.75" customHeight="1">
      <c r="G158" s="26"/>
    </row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sheetProtection/>
  <mergeCells count="26">
    <mergeCell ref="B142:E142"/>
    <mergeCell ref="B148:E148"/>
    <mergeCell ref="B19:D19"/>
    <mergeCell ref="B25:D25"/>
    <mergeCell ref="B27:D27"/>
    <mergeCell ref="B41:D41"/>
    <mergeCell ref="B50:C50"/>
    <mergeCell ref="B103:E103"/>
    <mergeCell ref="B116:E116"/>
    <mergeCell ref="B128:E128"/>
    <mergeCell ref="B141:E141"/>
    <mergeCell ref="B36:C36"/>
    <mergeCell ref="B66:E66"/>
    <mergeCell ref="B68:E68"/>
    <mergeCell ref="B80:E80"/>
    <mergeCell ref="B87:E87"/>
    <mergeCell ref="B1:D2"/>
    <mergeCell ref="B6:D6"/>
    <mergeCell ref="B8:D8"/>
    <mergeCell ref="B4:C4"/>
    <mergeCell ref="B14:D14"/>
    <mergeCell ref="B51:D52"/>
    <mergeCell ref="B55:D56"/>
    <mergeCell ref="B62:C62"/>
    <mergeCell ref="B63:D63"/>
    <mergeCell ref="B93:E93"/>
  </mergeCells>
  <printOptions/>
  <pageMargins left="0.1968503937007874" right="0.1968503937007874" top="0.1968503937007874" bottom="0.1968503937007874" header="0" footer="0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A1" sqref="A1:F3"/>
    </sheetView>
  </sheetViews>
  <sheetFormatPr defaultColWidth="14.421875" defaultRowHeight="15" customHeight="1"/>
  <cols>
    <col min="1" max="1" width="15.140625" style="0" customWidth="1"/>
    <col min="2" max="2" width="28.00390625" style="0" customWidth="1"/>
    <col min="3" max="3" width="11.8515625" style="0" customWidth="1"/>
    <col min="4" max="4" width="13.7109375" style="0" customWidth="1"/>
    <col min="5" max="5" width="13.28125" style="0" customWidth="1"/>
    <col min="6" max="6" width="12.421875" style="0" customWidth="1"/>
    <col min="7" max="7" width="10.57421875" style="0" customWidth="1"/>
    <col min="8" max="9" width="8.00390625" style="0" customWidth="1"/>
    <col min="10" max="10" width="12.140625" style="0" customWidth="1"/>
    <col min="11" max="11" width="13.28125" style="0" customWidth="1"/>
    <col min="12" max="12" width="8.00390625" style="0" customWidth="1"/>
    <col min="13" max="13" width="12.140625" style="0" customWidth="1"/>
    <col min="14" max="14" width="8.00390625" style="0" customWidth="1"/>
    <col min="15" max="15" width="12.140625" style="0" customWidth="1"/>
    <col min="16" max="26" width="8.00390625" style="0" customWidth="1"/>
  </cols>
  <sheetData>
    <row r="1" spans="1:6" ht="15">
      <c r="A1" s="305" t="s">
        <v>146</v>
      </c>
      <c r="B1" s="304"/>
      <c r="C1" s="304"/>
      <c r="D1" s="304"/>
      <c r="E1" s="304"/>
      <c r="F1" s="304"/>
    </row>
    <row r="2" spans="1:6" ht="15" customHeight="1">
      <c r="A2" s="304"/>
      <c r="B2" s="304"/>
      <c r="C2" s="304"/>
      <c r="D2" s="304"/>
      <c r="E2" s="304"/>
      <c r="F2" s="304"/>
    </row>
    <row r="3" spans="1:6" ht="15.75" customHeight="1">
      <c r="A3" s="306"/>
      <c r="B3" s="306"/>
      <c r="C3" s="306"/>
      <c r="D3" s="306"/>
      <c r="E3" s="306"/>
      <c r="F3" s="306"/>
    </row>
    <row r="4" spans="1:6" ht="26.25" customHeight="1">
      <c r="A4" s="34" t="s">
        <v>147</v>
      </c>
      <c r="B4" s="35" t="s">
        <v>148</v>
      </c>
      <c r="C4" s="35" t="s">
        <v>149</v>
      </c>
      <c r="D4" s="35" t="s">
        <v>150</v>
      </c>
      <c r="E4" s="35" t="s">
        <v>151</v>
      </c>
      <c r="F4" s="35" t="s">
        <v>152</v>
      </c>
    </row>
    <row r="5" spans="1:6" ht="15.75" customHeight="1">
      <c r="A5" s="307" t="s">
        <v>153</v>
      </c>
      <c r="B5" s="36" t="s">
        <v>154</v>
      </c>
      <c r="C5" s="310">
        <v>1</v>
      </c>
      <c r="D5" s="37">
        <v>4</v>
      </c>
      <c r="E5" s="38">
        <v>40</v>
      </c>
      <c r="F5" s="39"/>
    </row>
    <row r="6" spans="1:6" ht="51.75" customHeight="1">
      <c r="A6" s="308"/>
      <c r="B6" s="36" t="s">
        <v>155</v>
      </c>
      <c r="C6" s="308"/>
      <c r="D6" s="37">
        <v>6</v>
      </c>
      <c r="E6" s="38">
        <v>20</v>
      </c>
      <c r="F6" s="39"/>
    </row>
    <row r="7" spans="1:6" ht="15.75" customHeight="1">
      <c r="A7" s="308"/>
      <c r="B7" s="36" t="s">
        <v>156</v>
      </c>
      <c r="C7" s="308"/>
      <c r="D7" s="37">
        <v>6</v>
      </c>
      <c r="E7" s="39"/>
      <c r="F7" s="39"/>
    </row>
    <row r="8" spans="1:6" ht="26.25" customHeight="1">
      <c r="A8" s="308"/>
      <c r="B8" s="36" t="s">
        <v>157</v>
      </c>
      <c r="C8" s="309"/>
      <c r="D8" s="37">
        <v>4</v>
      </c>
      <c r="E8" s="39"/>
      <c r="F8" s="39"/>
    </row>
    <row r="9" spans="1:6" ht="26.25" customHeight="1">
      <c r="A9" s="309"/>
      <c r="B9" s="34" t="s">
        <v>158</v>
      </c>
      <c r="C9" s="35" t="s">
        <v>159</v>
      </c>
      <c r="D9" s="37" t="s">
        <v>159</v>
      </c>
      <c r="E9" s="40"/>
      <c r="F9" s="40"/>
    </row>
    <row r="10" spans="1:6" ht="26.25" customHeight="1">
      <c r="A10" s="307" t="s">
        <v>160</v>
      </c>
      <c r="B10" s="41" t="s">
        <v>161</v>
      </c>
      <c r="C10" s="310">
        <v>38</v>
      </c>
      <c r="D10" s="37">
        <v>4</v>
      </c>
      <c r="E10" s="39"/>
      <c r="F10" s="39"/>
    </row>
    <row r="11" spans="1:6" ht="39" customHeight="1">
      <c r="A11" s="308"/>
      <c r="B11" s="41" t="s">
        <v>162</v>
      </c>
      <c r="C11" s="308"/>
      <c r="D11" s="37">
        <v>6</v>
      </c>
      <c r="E11" s="39"/>
      <c r="F11" s="39"/>
    </row>
    <row r="12" spans="1:6" ht="26.25" customHeight="1">
      <c r="A12" s="308"/>
      <c r="B12" s="41" t="s">
        <v>163</v>
      </c>
      <c r="C12" s="308"/>
      <c r="D12" s="37">
        <v>6</v>
      </c>
      <c r="E12" s="39"/>
      <c r="F12" s="39"/>
    </row>
    <row r="13" spans="1:6" ht="39" customHeight="1">
      <c r="A13" s="308"/>
      <c r="B13" s="41" t="s">
        <v>164</v>
      </c>
      <c r="C13" s="308"/>
      <c r="D13" s="37">
        <v>4</v>
      </c>
      <c r="E13" s="39"/>
      <c r="F13" s="39"/>
    </row>
    <row r="14" spans="1:6" ht="15.75" customHeight="1">
      <c r="A14" s="308"/>
      <c r="B14" s="41" t="s">
        <v>165</v>
      </c>
      <c r="C14" s="308"/>
      <c r="D14" s="37">
        <v>1</v>
      </c>
      <c r="E14" s="39"/>
      <c r="F14" s="39"/>
    </row>
    <row r="15" spans="1:6" ht="15.75" customHeight="1">
      <c r="A15" s="309"/>
      <c r="B15" s="42" t="s">
        <v>166</v>
      </c>
      <c r="C15" s="42" t="s">
        <v>159</v>
      </c>
      <c r="D15" s="37" t="s">
        <v>159</v>
      </c>
      <c r="E15" s="43" t="s">
        <v>159</v>
      </c>
      <c r="F15" s="39">
        <f>SUM(F10:F14)</f>
        <v>0</v>
      </c>
    </row>
    <row r="16" spans="1:15" ht="1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26"/>
    </row>
    <row r="17" spans="1:16" ht="89.25" customHeight="1">
      <c r="A17" s="45"/>
      <c r="B17" s="46" t="s">
        <v>167</v>
      </c>
      <c r="C17" s="46" t="s">
        <v>168</v>
      </c>
      <c r="D17" s="46" t="s">
        <v>169</v>
      </c>
      <c r="E17" s="46" t="s">
        <v>170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26"/>
    </row>
    <row r="18" spans="1:16" ht="140.25" customHeight="1">
      <c r="A18" s="45" t="s">
        <v>171</v>
      </c>
      <c r="B18" s="47">
        <f>F9</f>
        <v>0</v>
      </c>
      <c r="C18" s="47">
        <f>B18/C5/12</f>
        <v>0</v>
      </c>
      <c r="D18" s="47">
        <f>F15</f>
        <v>0</v>
      </c>
      <c r="E18" s="47">
        <f>D18/C10/12</f>
        <v>0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26"/>
    </row>
    <row r="19" spans="1:15" ht="1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26"/>
    </row>
    <row r="20" spans="1:15" ht="15">
      <c r="A20" s="303" t="s">
        <v>172</v>
      </c>
      <c r="B20" s="304"/>
      <c r="C20" s="304"/>
      <c r="D20" s="304"/>
      <c r="E20" s="304"/>
      <c r="F20" s="304"/>
      <c r="G20" s="304"/>
      <c r="H20" s="44"/>
      <c r="I20" s="44"/>
      <c r="J20" s="44"/>
      <c r="K20" s="44"/>
      <c r="L20" s="44"/>
      <c r="M20" s="44"/>
      <c r="N20" s="44"/>
      <c r="O20" s="26"/>
    </row>
    <row r="21" spans="1:7" ht="15.75" customHeight="1">
      <c r="A21" s="304"/>
      <c r="B21" s="304"/>
      <c r="C21" s="304"/>
      <c r="D21" s="304"/>
      <c r="E21" s="304"/>
      <c r="F21" s="304"/>
      <c r="G21" s="304"/>
    </row>
    <row r="22" spans="1:7" ht="15.75" customHeight="1">
      <c r="A22" s="304"/>
      <c r="B22" s="304"/>
      <c r="C22" s="304"/>
      <c r="D22" s="304"/>
      <c r="E22" s="304"/>
      <c r="F22" s="304"/>
      <c r="G22" s="304"/>
    </row>
    <row r="23" spans="1:7" ht="15.75" customHeight="1">
      <c r="A23" s="304"/>
      <c r="B23" s="304"/>
      <c r="C23" s="304"/>
      <c r="D23" s="304"/>
      <c r="E23" s="304"/>
      <c r="F23" s="304"/>
      <c r="G23" s="304"/>
    </row>
    <row r="24" spans="1:7" ht="15.75" customHeight="1">
      <c r="A24" s="304"/>
      <c r="B24" s="304"/>
      <c r="C24" s="304"/>
      <c r="D24" s="304"/>
      <c r="E24" s="304"/>
      <c r="F24" s="304"/>
      <c r="G24" s="304"/>
    </row>
    <row r="25" ht="18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6">
    <mergeCell ref="A20:G24"/>
    <mergeCell ref="A1:F3"/>
    <mergeCell ref="A5:A9"/>
    <mergeCell ref="C5:C8"/>
    <mergeCell ref="A10:A15"/>
    <mergeCell ref="C10:C14"/>
  </mergeCells>
  <printOptions/>
  <pageMargins left="0.7" right="0.7" top="0.75" bottom="0.75" header="0" footer="0"/>
  <pageSetup horizontalDpi="600" verticalDpi="6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A1" sqref="A1:F1"/>
    </sheetView>
  </sheetViews>
  <sheetFormatPr defaultColWidth="14.421875" defaultRowHeight="15" customHeight="1"/>
  <cols>
    <col min="1" max="1" width="15.140625" style="0" customWidth="1"/>
    <col min="2" max="2" width="28.00390625" style="0" customWidth="1"/>
    <col min="3" max="3" width="13.7109375" style="0" customWidth="1"/>
    <col min="4" max="4" width="13.28125" style="0" customWidth="1"/>
    <col min="5" max="5" width="12.28125" style="0" customWidth="1"/>
    <col min="6" max="6" width="14.8515625" style="0" customWidth="1"/>
    <col min="7" max="7" width="12.140625" style="0" customWidth="1"/>
    <col min="8" max="8" width="8.00390625" style="0" customWidth="1"/>
    <col min="9" max="9" width="10.57421875" style="0" customWidth="1"/>
    <col min="10" max="10" width="12.140625" style="0" customWidth="1"/>
    <col min="11" max="11" width="13.28125" style="0" customWidth="1"/>
    <col min="12" max="12" width="8.00390625" style="0" customWidth="1"/>
    <col min="13" max="13" width="12.140625" style="0" customWidth="1"/>
    <col min="14" max="14" width="8.00390625" style="0" customWidth="1"/>
    <col min="15" max="15" width="12.140625" style="0" customWidth="1"/>
    <col min="16" max="26" width="8.00390625" style="0" customWidth="1"/>
  </cols>
  <sheetData>
    <row r="1" spans="1:6" ht="15">
      <c r="A1" s="313" t="s">
        <v>173</v>
      </c>
      <c r="B1" s="304"/>
      <c r="C1" s="304"/>
      <c r="D1" s="304"/>
      <c r="E1" s="304"/>
      <c r="F1" s="304"/>
    </row>
    <row r="2" spans="1:6" ht="15">
      <c r="A2" s="305" t="s">
        <v>174</v>
      </c>
      <c r="B2" s="304"/>
      <c r="C2" s="304"/>
      <c r="D2" s="304"/>
      <c r="E2" s="304"/>
      <c r="F2" s="304"/>
    </row>
    <row r="3" spans="1:6" ht="15" customHeight="1">
      <c r="A3" s="304"/>
      <c r="B3" s="304"/>
      <c r="C3" s="304"/>
      <c r="D3" s="304"/>
      <c r="E3" s="304"/>
      <c r="F3" s="304"/>
    </row>
    <row r="4" spans="1:6" ht="15.75" customHeight="1">
      <c r="A4" s="306"/>
      <c r="B4" s="306"/>
      <c r="C4" s="306"/>
      <c r="D4" s="306"/>
      <c r="E4" s="306"/>
      <c r="F4" s="306"/>
    </row>
    <row r="5" spans="1:7" ht="32.25" customHeight="1">
      <c r="A5" s="48" t="s">
        <v>175</v>
      </c>
      <c r="B5" s="49" t="s">
        <v>176</v>
      </c>
      <c r="C5" s="49" t="s">
        <v>177</v>
      </c>
      <c r="D5" s="49" t="s">
        <v>178</v>
      </c>
      <c r="E5" s="49" t="s">
        <v>179</v>
      </c>
      <c r="F5" s="49" t="s">
        <v>180</v>
      </c>
      <c r="G5" s="50"/>
    </row>
    <row r="6" spans="1:7" ht="16.5" customHeight="1">
      <c r="A6" s="51">
        <v>1</v>
      </c>
      <c r="B6" s="52" t="s">
        <v>181</v>
      </c>
      <c r="C6" s="52" t="s">
        <v>182</v>
      </c>
      <c r="D6" s="53">
        <v>40</v>
      </c>
      <c r="E6" s="54"/>
      <c r="F6" s="54"/>
      <c r="G6" s="50"/>
    </row>
    <row r="7" spans="1:7" ht="16.5" customHeight="1">
      <c r="A7" s="51">
        <v>2</v>
      </c>
      <c r="B7" s="52" t="s">
        <v>183</v>
      </c>
      <c r="C7" s="52" t="s">
        <v>182</v>
      </c>
      <c r="D7" s="53">
        <v>40</v>
      </c>
      <c r="E7" s="54"/>
      <c r="F7" s="54"/>
      <c r="G7" s="50"/>
    </row>
    <row r="8" spans="1:7" ht="32.25" customHeight="1">
      <c r="A8" s="51">
        <v>3</v>
      </c>
      <c r="B8" s="52" t="s">
        <v>184</v>
      </c>
      <c r="C8" s="52" t="s">
        <v>185</v>
      </c>
      <c r="D8" s="53">
        <v>6</v>
      </c>
      <c r="E8" s="54"/>
      <c r="F8" s="54"/>
      <c r="G8" s="50"/>
    </row>
    <row r="9" spans="1:7" ht="16.5" customHeight="1">
      <c r="A9" s="51">
        <v>4</v>
      </c>
      <c r="B9" s="52" t="s">
        <v>186</v>
      </c>
      <c r="C9" s="52" t="s">
        <v>177</v>
      </c>
      <c r="D9" s="53">
        <v>14</v>
      </c>
      <c r="E9" s="54"/>
      <c r="F9" s="54"/>
      <c r="G9" s="55"/>
    </row>
    <row r="10" spans="1:7" ht="32.25" customHeight="1">
      <c r="A10" s="51">
        <v>5</v>
      </c>
      <c r="B10" s="52" t="s">
        <v>187</v>
      </c>
      <c r="C10" s="52" t="s">
        <v>188</v>
      </c>
      <c r="D10" s="53">
        <v>9</v>
      </c>
      <c r="E10" s="54"/>
      <c r="F10" s="54"/>
      <c r="G10" s="50"/>
    </row>
    <row r="11" spans="1:7" ht="32.25" customHeight="1">
      <c r="A11" s="51">
        <v>6</v>
      </c>
      <c r="B11" s="52" t="s">
        <v>189</v>
      </c>
      <c r="C11" s="52" t="s">
        <v>188</v>
      </c>
      <c r="D11" s="53">
        <v>18</v>
      </c>
      <c r="E11" s="54"/>
      <c r="F11" s="54"/>
      <c r="G11" s="50"/>
    </row>
    <row r="12" spans="1:7" ht="32.25" customHeight="1">
      <c r="A12" s="51">
        <v>7</v>
      </c>
      <c r="B12" s="52" t="s">
        <v>190</v>
      </c>
      <c r="C12" s="52" t="s">
        <v>191</v>
      </c>
      <c r="D12" s="53">
        <v>22</v>
      </c>
      <c r="E12" s="54"/>
      <c r="F12" s="54"/>
      <c r="G12" s="50"/>
    </row>
    <row r="13" spans="1:7" ht="32.25" customHeight="1">
      <c r="A13" s="51">
        <v>8</v>
      </c>
      <c r="B13" s="52" t="s">
        <v>192</v>
      </c>
      <c r="C13" s="52" t="s">
        <v>188</v>
      </c>
      <c r="D13" s="53">
        <v>2</v>
      </c>
      <c r="E13" s="54"/>
      <c r="F13" s="54"/>
      <c r="G13" s="50"/>
    </row>
    <row r="14" spans="1:7" ht="32.25" customHeight="1">
      <c r="A14" s="51">
        <v>9</v>
      </c>
      <c r="B14" s="52" t="s">
        <v>193</v>
      </c>
      <c r="C14" s="52" t="s">
        <v>177</v>
      </c>
      <c r="D14" s="53">
        <v>22</v>
      </c>
      <c r="E14" s="54"/>
      <c r="F14" s="54"/>
      <c r="G14" s="50"/>
    </row>
    <row r="15" spans="1:7" ht="16.5" customHeight="1">
      <c r="A15" s="51">
        <v>10</v>
      </c>
      <c r="B15" s="52" t="s">
        <v>194</v>
      </c>
      <c r="C15" s="52" t="s">
        <v>185</v>
      </c>
      <c r="D15" s="53">
        <v>7</v>
      </c>
      <c r="E15" s="54"/>
      <c r="F15" s="54"/>
      <c r="G15" s="50"/>
    </row>
    <row r="16" spans="1:7" ht="32.25" customHeight="1">
      <c r="A16" s="51">
        <v>11</v>
      </c>
      <c r="B16" s="52" t="s">
        <v>195</v>
      </c>
      <c r="C16" s="52" t="s">
        <v>185</v>
      </c>
      <c r="D16" s="53">
        <v>44</v>
      </c>
      <c r="E16" s="54"/>
      <c r="F16" s="54"/>
      <c r="G16" s="50"/>
    </row>
    <row r="17" spans="1:7" ht="16.5" customHeight="1">
      <c r="A17" s="51">
        <v>12</v>
      </c>
      <c r="B17" s="52" t="s">
        <v>196</v>
      </c>
      <c r="C17" s="52" t="s">
        <v>197</v>
      </c>
      <c r="D17" s="53">
        <v>44</v>
      </c>
      <c r="E17" s="54"/>
      <c r="F17" s="54"/>
      <c r="G17" s="50"/>
    </row>
    <row r="18" spans="1:7" ht="32.25" customHeight="1">
      <c r="A18" s="51">
        <v>13</v>
      </c>
      <c r="B18" s="52" t="s">
        <v>198</v>
      </c>
      <c r="C18" s="52" t="s">
        <v>191</v>
      </c>
      <c r="D18" s="53">
        <v>6</v>
      </c>
      <c r="E18" s="54"/>
      <c r="F18" s="54"/>
      <c r="G18" s="50"/>
    </row>
    <row r="19" spans="1:7" ht="16.5" customHeight="1">
      <c r="A19" s="51">
        <v>14</v>
      </c>
      <c r="B19" s="52" t="s">
        <v>199</v>
      </c>
      <c r="C19" s="52" t="s">
        <v>182</v>
      </c>
      <c r="D19" s="53">
        <v>6</v>
      </c>
      <c r="E19" s="54"/>
      <c r="F19" s="54"/>
      <c r="G19" s="50"/>
    </row>
    <row r="20" spans="1:7" ht="32.25" customHeight="1">
      <c r="A20" s="51">
        <v>15</v>
      </c>
      <c r="B20" s="52" t="s">
        <v>200</v>
      </c>
      <c r="C20" s="52" t="s">
        <v>191</v>
      </c>
      <c r="D20" s="53">
        <v>6</v>
      </c>
      <c r="E20" s="54"/>
      <c r="F20" s="54"/>
      <c r="G20" s="50"/>
    </row>
    <row r="21" spans="1:7" ht="63.75" customHeight="1">
      <c r="A21" s="51">
        <v>16</v>
      </c>
      <c r="B21" s="52" t="s">
        <v>201</v>
      </c>
      <c r="C21" s="52" t="s">
        <v>191</v>
      </c>
      <c r="D21" s="53">
        <v>14</v>
      </c>
      <c r="E21" s="54"/>
      <c r="F21" s="54"/>
      <c r="G21" s="50"/>
    </row>
    <row r="22" spans="1:7" ht="32.25" customHeight="1">
      <c r="A22" s="51">
        <v>17</v>
      </c>
      <c r="B22" s="52" t="s">
        <v>202</v>
      </c>
      <c r="C22" s="52" t="s">
        <v>191</v>
      </c>
      <c r="D22" s="53">
        <v>40</v>
      </c>
      <c r="E22" s="54"/>
      <c r="F22" s="54"/>
      <c r="G22" s="50"/>
    </row>
    <row r="23" spans="1:7" ht="32.25" customHeight="1">
      <c r="A23" s="51">
        <v>18</v>
      </c>
      <c r="B23" s="52" t="s">
        <v>203</v>
      </c>
      <c r="C23" s="52" t="s">
        <v>191</v>
      </c>
      <c r="D23" s="53">
        <v>6</v>
      </c>
      <c r="E23" s="54"/>
      <c r="F23" s="54"/>
      <c r="G23" s="50"/>
    </row>
    <row r="24" spans="1:7" ht="16.5" customHeight="1">
      <c r="A24" s="51">
        <v>19</v>
      </c>
      <c r="B24" s="52" t="s">
        <v>204</v>
      </c>
      <c r="C24" s="52" t="s">
        <v>205</v>
      </c>
      <c r="D24" s="53">
        <v>33</v>
      </c>
      <c r="E24" s="54"/>
      <c r="F24" s="54"/>
      <c r="G24" s="50"/>
    </row>
    <row r="25" spans="1:7" ht="32.25" customHeight="1">
      <c r="A25" s="51">
        <v>20</v>
      </c>
      <c r="B25" s="52" t="s">
        <v>206</v>
      </c>
      <c r="C25" s="52" t="s">
        <v>185</v>
      </c>
      <c r="D25" s="53">
        <v>11</v>
      </c>
      <c r="E25" s="54"/>
      <c r="F25" s="54"/>
      <c r="G25" s="50"/>
    </row>
    <row r="26" spans="1:7" ht="32.25" customHeight="1">
      <c r="A26" s="51">
        <v>21</v>
      </c>
      <c r="B26" s="52" t="s">
        <v>207</v>
      </c>
      <c r="C26" s="52" t="s">
        <v>208</v>
      </c>
      <c r="D26" s="53">
        <v>2</v>
      </c>
      <c r="E26" s="54"/>
      <c r="F26" s="54"/>
      <c r="G26" s="50"/>
    </row>
    <row r="27" spans="1:7" ht="32.25" customHeight="1">
      <c r="A27" s="51">
        <v>22</v>
      </c>
      <c r="B27" s="52" t="s">
        <v>209</v>
      </c>
      <c r="C27" s="52" t="s">
        <v>185</v>
      </c>
      <c r="D27" s="53">
        <v>44</v>
      </c>
      <c r="E27" s="54"/>
      <c r="F27" s="54"/>
      <c r="G27" s="50"/>
    </row>
    <row r="28" spans="1:7" ht="79.5" customHeight="1">
      <c r="A28" s="51">
        <v>23</v>
      </c>
      <c r="B28" s="52" t="s">
        <v>210</v>
      </c>
      <c r="C28" s="52" t="s">
        <v>211</v>
      </c>
      <c r="D28" s="53">
        <v>132</v>
      </c>
      <c r="E28" s="54"/>
      <c r="F28" s="54"/>
      <c r="G28" s="50"/>
    </row>
    <row r="29" spans="1:7" ht="95.25" customHeight="1">
      <c r="A29" s="51">
        <v>24</v>
      </c>
      <c r="B29" s="52" t="s">
        <v>212</v>
      </c>
      <c r="C29" s="52" t="s">
        <v>211</v>
      </c>
      <c r="D29" s="53">
        <v>418</v>
      </c>
      <c r="E29" s="54"/>
      <c r="F29" s="54"/>
      <c r="G29" s="50"/>
    </row>
    <row r="30" spans="1:7" ht="16.5" customHeight="1">
      <c r="A30" s="51">
        <v>25</v>
      </c>
      <c r="B30" s="52" t="s">
        <v>213</v>
      </c>
      <c r="C30" s="52" t="s">
        <v>185</v>
      </c>
      <c r="D30" s="53">
        <v>106</v>
      </c>
      <c r="E30" s="54"/>
      <c r="F30" s="54"/>
      <c r="G30" s="50"/>
    </row>
    <row r="31" spans="1:7" ht="32.25" customHeight="1">
      <c r="A31" s="51">
        <v>26</v>
      </c>
      <c r="B31" s="52" t="s">
        <v>214</v>
      </c>
      <c r="C31" s="52" t="s">
        <v>188</v>
      </c>
      <c r="D31" s="53">
        <v>4</v>
      </c>
      <c r="E31" s="54"/>
      <c r="F31" s="54"/>
      <c r="G31" s="50"/>
    </row>
    <row r="32" spans="1:7" ht="16.5" customHeight="1">
      <c r="A32" s="51">
        <v>27</v>
      </c>
      <c r="B32" s="52" t="s">
        <v>215</v>
      </c>
      <c r="C32" s="52" t="s">
        <v>185</v>
      </c>
      <c r="D32" s="53">
        <v>11</v>
      </c>
      <c r="E32" s="54"/>
      <c r="F32" s="54"/>
      <c r="G32" s="50"/>
    </row>
    <row r="33" spans="1:7" ht="16.5" customHeight="1">
      <c r="A33" s="51">
        <v>28</v>
      </c>
      <c r="B33" s="52" t="s">
        <v>216</v>
      </c>
      <c r="C33" s="52" t="s">
        <v>185</v>
      </c>
      <c r="D33" s="53">
        <v>7</v>
      </c>
      <c r="E33" s="54"/>
      <c r="F33" s="54"/>
      <c r="G33" s="50"/>
    </row>
    <row r="34" spans="1:7" ht="16.5" customHeight="1">
      <c r="A34" s="51">
        <v>29</v>
      </c>
      <c r="B34" s="52" t="s">
        <v>217</v>
      </c>
      <c r="C34" s="52" t="s">
        <v>218</v>
      </c>
      <c r="D34" s="53">
        <v>33</v>
      </c>
      <c r="E34" s="54"/>
      <c r="F34" s="54"/>
      <c r="G34" s="50"/>
    </row>
    <row r="35" spans="1:7" ht="32.25" customHeight="1">
      <c r="A35" s="51">
        <v>30</v>
      </c>
      <c r="B35" s="52" t="s">
        <v>219</v>
      </c>
      <c r="C35" s="52" t="s">
        <v>208</v>
      </c>
      <c r="D35" s="53">
        <v>4</v>
      </c>
      <c r="E35" s="54"/>
      <c r="F35" s="54"/>
      <c r="G35" s="50"/>
    </row>
    <row r="36" spans="1:7" ht="16.5" customHeight="1">
      <c r="A36" s="51">
        <v>31</v>
      </c>
      <c r="B36" s="52" t="s">
        <v>220</v>
      </c>
      <c r="C36" s="52" t="s">
        <v>218</v>
      </c>
      <c r="D36" s="53">
        <v>27</v>
      </c>
      <c r="E36" s="54"/>
      <c r="F36" s="54"/>
      <c r="G36" s="50"/>
    </row>
    <row r="37" spans="1:7" ht="32.25" customHeight="1">
      <c r="A37" s="51">
        <v>32</v>
      </c>
      <c r="B37" s="52" t="s">
        <v>221</v>
      </c>
      <c r="C37" s="52" t="s">
        <v>188</v>
      </c>
      <c r="D37" s="53">
        <v>6</v>
      </c>
      <c r="E37" s="54"/>
      <c r="F37" s="54"/>
      <c r="G37" s="50"/>
    </row>
    <row r="38" spans="1:7" ht="48" customHeight="1">
      <c r="A38" s="51">
        <v>33</v>
      </c>
      <c r="B38" s="52" t="s">
        <v>222</v>
      </c>
      <c r="C38" s="52" t="s">
        <v>208</v>
      </c>
      <c r="D38" s="53">
        <v>14</v>
      </c>
      <c r="E38" s="54"/>
      <c r="F38" s="54"/>
      <c r="G38" s="50"/>
    </row>
    <row r="39" spans="1:7" ht="48" customHeight="1">
      <c r="A39" s="51">
        <v>34</v>
      </c>
      <c r="B39" s="52" t="s">
        <v>223</v>
      </c>
      <c r="C39" s="52" t="s">
        <v>208</v>
      </c>
      <c r="D39" s="53">
        <v>14</v>
      </c>
      <c r="E39" s="54"/>
      <c r="F39" s="54"/>
      <c r="G39" s="50"/>
    </row>
    <row r="40" spans="1:7" ht="48" customHeight="1">
      <c r="A40" s="51">
        <v>35</v>
      </c>
      <c r="B40" s="52" t="s">
        <v>224</v>
      </c>
      <c r="C40" s="52" t="s">
        <v>208</v>
      </c>
      <c r="D40" s="53">
        <v>14</v>
      </c>
      <c r="E40" s="54"/>
      <c r="F40" s="54"/>
      <c r="G40" s="55"/>
    </row>
    <row r="41" spans="1:7" ht="48" customHeight="1">
      <c r="A41" s="51">
        <v>36</v>
      </c>
      <c r="B41" s="52" t="s">
        <v>225</v>
      </c>
      <c r="C41" s="52" t="s">
        <v>208</v>
      </c>
      <c r="D41" s="53">
        <v>14</v>
      </c>
      <c r="E41" s="54"/>
      <c r="F41" s="54"/>
      <c r="G41" s="50"/>
    </row>
    <row r="42" spans="1:7" ht="63.75" customHeight="1">
      <c r="A42" s="51">
        <v>37</v>
      </c>
      <c r="B42" s="52" t="s">
        <v>226</v>
      </c>
      <c r="C42" s="52" t="s">
        <v>208</v>
      </c>
      <c r="D42" s="53">
        <v>3</v>
      </c>
      <c r="E42" s="54"/>
      <c r="F42" s="54"/>
      <c r="G42" s="55"/>
    </row>
    <row r="43" spans="1:7" ht="16.5" customHeight="1">
      <c r="A43" s="51">
        <v>38</v>
      </c>
      <c r="B43" s="52" t="s">
        <v>227</v>
      </c>
      <c r="C43" s="52" t="s">
        <v>185</v>
      </c>
      <c r="D43" s="53">
        <v>10</v>
      </c>
      <c r="E43" s="54"/>
      <c r="F43" s="54"/>
      <c r="G43" s="50"/>
    </row>
    <row r="44" spans="1:7" ht="16.5" customHeight="1">
      <c r="A44" s="51">
        <v>39</v>
      </c>
      <c r="B44" s="52" t="s">
        <v>228</v>
      </c>
      <c r="C44" s="52" t="s">
        <v>218</v>
      </c>
      <c r="D44" s="53">
        <v>17</v>
      </c>
      <c r="E44" s="54"/>
      <c r="F44" s="54"/>
      <c r="G44" s="50"/>
    </row>
    <row r="45" spans="1:7" ht="16.5" customHeight="1">
      <c r="A45" s="51">
        <v>40</v>
      </c>
      <c r="B45" s="52" t="s">
        <v>229</v>
      </c>
      <c r="C45" s="52" t="s">
        <v>182</v>
      </c>
      <c r="D45" s="53">
        <v>11</v>
      </c>
      <c r="E45" s="54"/>
      <c r="F45" s="54"/>
      <c r="G45" s="50"/>
    </row>
    <row r="46" spans="1:7" ht="16.5" customHeight="1">
      <c r="A46" s="51">
        <v>41</v>
      </c>
      <c r="B46" s="52" t="s">
        <v>230</v>
      </c>
      <c r="C46" s="52" t="s">
        <v>185</v>
      </c>
      <c r="D46" s="53">
        <v>11</v>
      </c>
      <c r="E46" s="54"/>
      <c r="F46" s="54"/>
      <c r="G46" s="50"/>
    </row>
    <row r="47" spans="1:7" ht="32.25" customHeight="1">
      <c r="A47" s="51">
        <v>42</v>
      </c>
      <c r="B47" s="52" t="s">
        <v>231</v>
      </c>
      <c r="C47" s="52" t="s">
        <v>232</v>
      </c>
      <c r="D47" s="53">
        <v>14</v>
      </c>
      <c r="E47" s="54"/>
      <c r="F47" s="54"/>
      <c r="G47" s="50"/>
    </row>
    <row r="48" spans="1:7" ht="32.25" customHeight="1">
      <c r="A48" s="51">
        <v>43</v>
      </c>
      <c r="B48" s="52" t="s">
        <v>233</v>
      </c>
      <c r="C48" s="52" t="s">
        <v>185</v>
      </c>
      <c r="D48" s="53">
        <v>3</v>
      </c>
      <c r="E48" s="54"/>
      <c r="F48" s="54"/>
      <c r="G48" s="50"/>
    </row>
    <row r="49" spans="1:7" ht="32.25" customHeight="1">
      <c r="A49" s="51">
        <v>44</v>
      </c>
      <c r="B49" s="52" t="s">
        <v>234</v>
      </c>
      <c r="C49" s="52" t="s">
        <v>185</v>
      </c>
      <c r="D49" s="53">
        <v>3</v>
      </c>
      <c r="E49" s="54"/>
      <c r="F49" s="54"/>
      <c r="G49" s="50"/>
    </row>
    <row r="50" spans="1:7" ht="16.5" customHeight="1">
      <c r="A50" s="314" t="s">
        <v>235</v>
      </c>
      <c r="B50" s="315"/>
      <c r="C50" s="315"/>
      <c r="D50" s="315"/>
      <c r="E50" s="316"/>
      <c r="F50" s="54">
        <f>SUM(F6:F49)</f>
        <v>0</v>
      </c>
      <c r="G50" s="50"/>
    </row>
    <row r="51" ht="15.75" customHeight="1">
      <c r="A51" s="1"/>
    </row>
    <row r="52" spans="1:9" ht="60" customHeight="1">
      <c r="A52" s="317" t="s">
        <v>175</v>
      </c>
      <c r="B52" s="56" t="s">
        <v>176</v>
      </c>
      <c r="C52" s="57" t="s">
        <v>236</v>
      </c>
      <c r="D52" s="57" t="s">
        <v>237</v>
      </c>
      <c r="E52" s="58" t="s">
        <v>238</v>
      </c>
      <c r="F52" s="319" t="s">
        <v>239</v>
      </c>
      <c r="G52" s="320"/>
      <c r="H52" s="58" t="s">
        <v>240</v>
      </c>
      <c r="I52" s="58" t="s">
        <v>241</v>
      </c>
    </row>
    <row r="53" spans="1:9" ht="15.75" customHeight="1">
      <c r="A53" s="318"/>
      <c r="B53" s="59"/>
      <c r="C53" s="60"/>
      <c r="D53" s="61"/>
      <c r="E53" s="61"/>
      <c r="F53" s="58" t="s">
        <v>242</v>
      </c>
      <c r="G53" s="58" t="s">
        <v>243</v>
      </c>
      <c r="H53" s="62"/>
      <c r="I53" s="62"/>
    </row>
    <row r="54" spans="1:9" ht="15.75" customHeight="1">
      <c r="A54" s="63">
        <v>1</v>
      </c>
      <c r="B54" s="64" t="s">
        <v>244</v>
      </c>
      <c r="C54" s="59">
        <v>4</v>
      </c>
      <c r="D54" s="65"/>
      <c r="E54" s="66"/>
      <c r="F54" s="67">
        <v>0.2</v>
      </c>
      <c r="G54" s="68">
        <f aca="true" t="shared" si="0" ref="G54:G61">E54*F54</f>
        <v>0</v>
      </c>
      <c r="H54" s="62">
        <v>60</v>
      </c>
      <c r="I54" s="68">
        <f aca="true" t="shared" si="1" ref="I54:I61">(E54-G54)/H54</f>
        <v>0</v>
      </c>
    </row>
    <row r="55" spans="1:9" ht="28.5" customHeight="1">
      <c r="A55" s="63">
        <v>2</v>
      </c>
      <c r="B55" s="64" t="s">
        <v>245</v>
      </c>
      <c r="C55" s="59">
        <v>6</v>
      </c>
      <c r="D55" s="65"/>
      <c r="E55" s="66"/>
      <c r="F55" s="67">
        <v>0.2</v>
      </c>
      <c r="G55" s="68">
        <f t="shared" si="0"/>
        <v>0</v>
      </c>
      <c r="H55" s="62">
        <v>60</v>
      </c>
      <c r="I55" s="68">
        <f t="shared" si="1"/>
        <v>0</v>
      </c>
    </row>
    <row r="56" spans="1:9" ht="28.5" customHeight="1">
      <c r="A56" s="63">
        <v>3</v>
      </c>
      <c r="B56" s="64" t="s">
        <v>246</v>
      </c>
      <c r="C56" s="59">
        <v>3</v>
      </c>
      <c r="D56" s="65"/>
      <c r="E56" s="66"/>
      <c r="F56" s="67">
        <v>0.2</v>
      </c>
      <c r="G56" s="68">
        <f t="shared" si="0"/>
        <v>0</v>
      </c>
      <c r="H56" s="62">
        <v>60</v>
      </c>
      <c r="I56" s="68">
        <f t="shared" si="1"/>
        <v>0</v>
      </c>
    </row>
    <row r="57" spans="1:9" ht="15.75" customHeight="1">
      <c r="A57" s="63">
        <v>4</v>
      </c>
      <c r="B57" s="64" t="s">
        <v>247</v>
      </c>
      <c r="C57" s="59">
        <v>1</v>
      </c>
      <c r="D57" s="65"/>
      <c r="E57" s="66"/>
      <c r="F57" s="67">
        <v>0.2</v>
      </c>
      <c r="G57" s="68">
        <f t="shared" si="0"/>
        <v>0</v>
      </c>
      <c r="H57" s="62">
        <v>60</v>
      </c>
      <c r="I57" s="68">
        <f t="shared" si="1"/>
        <v>0</v>
      </c>
    </row>
    <row r="58" spans="1:10" ht="15.75" customHeight="1">
      <c r="A58" s="63">
        <v>5</v>
      </c>
      <c r="B58" s="64" t="s">
        <v>248</v>
      </c>
      <c r="C58" s="59">
        <v>2</v>
      </c>
      <c r="D58" s="65"/>
      <c r="E58" s="66"/>
      <c r="F58" s="67">
        <v>0.2</v>
      </c>
      <c r="G58" s="68">
        <f t="shared" si="0"/>
        <v>0</v>
      </c>
      <c r="H58" s="62">
        <v>60</v>
      </c>
      <c r="I58" s="68">
        <f t="shared" si="1"/>
        <v>0</v>
      </c>
      <c r="J58" s="69"/>
    </row>
    <row r="59" spans="1:9" ht="15.75" customHeight="1">
      <c r="A59" s="63">
        <v>6</v>
      </c>
      <c r="B59" s="64" t="s">
        <v>249</v>
      </c>
      <c r="C59" s="59">
        <v>5</v>
      </c>
      <c r="D59" s="65"/>
      <c r="E59" s="66"/>
      <c r="F59" s="67">
        <v>0.2</v>
      </c>
      <c r="G59" s="68">
        <f t="shared" si="0"/>
        <v>0</v>
      </c>
      <c r="H59" s="62">
        <v>60</v>
      </c>
      <c r="I59" s="68">
        <f t="shared" si="1"/>
        <v>0</v>
      </c>
    </row>
    <row r="60" spans="1:10" ht="15.75" customHeight="1">
      <c r="A60" s="63">
        <v>7</v>
      </c>
      <c r="B60" s="64" t="s">
        <v>250</v>
      </c>
      <c r="C60" s="59">
        <v>1</v>
      </c>
      <c r="D60" s="65"/>
      <c r="E60" s="66"/>
      <c r="F60" s="67">
        <v>0.2</v>
      </c>
      <c r="G60" s="68">
        <f t="shared" si="0"/>
        <v>0</v>
      </c>
      <c r="H60" s="62">
        <v>60</v>
      </c>
      <c r="I60" s="68">
        <f t="shared" si="1"/>
        <v>0</v>
      </c>
      <c r="J60" s="69"/>
    </row>
    <row r="61" spans="1:10" ht="28.5" customHeight="1">
      <c r="A61" s="63">
        <v>8</v>
      </c>
      <c r="B61" s="64" t="s">
        <v>251</v>
      </c>
      <c r="C61" s="59">
        <v>25</v>
      </c>
      <c r="D61" s="65"/>
      <c r="E61" s="66"/>
      <c r="F61" s="67">
        <v>0.2</v>
      </c>
      <c r="G61" s="68">
        <f t="shared" si="0"/>
        <v>0</v>
      </c>
      <c r="H61" s="62">
        <v>60</v>
      </c>
      <c r="I61" s="68">
        <f t="shared" si="1"/>
        <v>0</v>
      </c>
      <c r="J61" s="69"/>
    </row>
    <row r="62" spans="1:14" ht="15.75" customHeight="1">
      <c r="A62" s="311" t="s">
        <v>252</v>
      </c>
      <c r="B62" s="312"/>
      <c r="C62" s="312"/>
      <c r="D62" s="312"/>
      <c r="E62" s="312"/>
      <c r="F62" s="312"/>
      <c r="G62" s="312"/>
      <c r="H62" s="312"/>
      <c r="I62" s="70">
        <f>SUM(I54:I61)</f>
        <v>0</v>
      </c>
      <c r="J62" s="69"/>
      <c r="K62" s="69"/>
      <c r="L62" s="69"/>
      <c r="M62" s="69"/>
      <c r="N62" s="69"/>
    </row>
    <row r="63" spans="1:15" ht="15.75" customHeigh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6"/>
    </row>
    <row r="64" spans="1:15" ht="63.75" customHeight="1">
      <c r="A64" s="45"/>
      <c r="B64" s="46" t="s">
        <v>253</v>
      </c>
      <c r="C64" s="46" t="s">
        <v>254</v>
      </c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6"/>
    </row>
    <row r="65" spans="1:15" ht="153" customHeight="1">
      <c r="A65" s="45" t="s">
        <v>255</v>
      </c>
      <c r="B65" s="47">
        <f>SUM(F50,I62)</f>
        <v>0</v>
      </c>
      <c r="C65" s="47">
        <f>B65/38</f>
        <v>0</v>
      </c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6"/>
    </row>
    <row r="66" spans="1:15" ht="15.75" customHeight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6"/>
    </row>
    <row r="67" spans="1:15" ht="15.75" customHeight="1">
      <c r="A67" s="303" t="s">
        <v>256</v>
      </c>
      <c r="B67" s="304"/>
      <c r="C67" s="304"/>
      <c r="D67" s="304"/>
      <c r="E67" s="304"/>
      <c r="F67" s="304"/>
      <c r="G67" s="44"/>
      <c r="H67" s="44"/>
      <c r="I67" s="44"/>
      <c r="J67" s="44"/>
      <c r="K67" s="44"/>
      <c r="L67" s="44"/>
      <c r="M67" s="44"/>
      <c r="N67" s="44"/>
      <c r="O67" s="26"/>
    </row>
    <row r="68" spans="1:15" ht="15.75" customHeight="1">
      <c r="A68" s="304"/>
      <c r="B68" s="304"/>
      <c r="C68" s="304"/>
      <c r="D68" s="304"/>
      <c r="E68" s="304"/>
      <c r="F68" s="304"/>
      <c r="G68" s="44"/>
      <c r="H68" s="44"/>
      <c r="I68" s="44"/>
      <c r="J68" s="44"/>
      <c r="K68" s="44"/>
      <c r="L68" s="44"/>
      <c r="M68" s="44"/>
      <c r="N68" s="44"/>
      <c r="O68" s="26"/>
    </row>
    <row r="69" spans="1:15" ht="15.75" customHeight="1">
      <c r="A69" s="304"/>
      <c r="B69" s="304"/>
      <c r="C69" s="304"/>
      <c r="D69" s="304"/>
      <c r="E69" s="304"/>
      <c r="F69" s="304"/>
      <c r="G69" s="44"/>
      <c r="H69" s="44"/>
      <c r="I69" s="44"/>
      <c r="J69" s="44"/>
      <c r="K69" s="44"/>
      <c r="L69" s="44"/>
      <c r="M69" s="44"/>
      <c r="N69" s="44"/>
      <c r="O69" s="26"/>
    </row>
    <row r="70" spans="1:15" ht="15.75" customHeight="1">
      <c r="A70" s="304"/>
      <c r="B70" s="304"/>
      <c r="C70" s="304"/>
      <c r="D70" s="304"/>
      <c r="E70" s="304"/>
      <c r="F70" s="304"/>
      <c r="G70" s="44"/>
      <c r="H70" s="44"/>
      <c r="I70" s="44"/>
      <c r="J70" s="44"/>
      <c r="K70" s="44"/>
      <c r="L70" s="44"/>
      <c r="M70" s="44"/>
      <c r="N70" s="44"/>
      <c r="O70" s="26"/>
    </row>
    <row r="71" spans="1:15" ht="15.75" customHeight="1">
      <c r="A71" s="304"/>
      <c r="B71" s="304"/>
      <c r="C71" s="304"/>
      <c r="D71" s="304"/>
      <c r="E71" s="304"/>
      <c r="F71" s="304"/>
      <c r="G71" s="44"/>
      <c r="H71" s="44"/>
      <c r="I71" s="44"/>
      <c r="J71" s="44"/>
      <c r="K71" s="44"/>
      <c r="L71" s="44"/>
      <c r="M71" s="44"/>
      <c r="N71" s="44"/>
      <c r="O71" s="26"/>
    </row>
    <row r="72" spans="1:15" ht="15.75" customHeight="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6"/>
    </row>
    <row r="73" spans="1:15" ht="15.75" customHeight="1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6"/>
    </row>
    <row r="74" spans="1:15" ht="15.75" customHeight="1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6"/>
    </row>
    <row r="75" spans="1:15" ht="15.75" customHeight="1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6"/>
    </row>
    <row r="76" spans="1:15" ht="15.75" customHeight="1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6"/>
    </row>
    <row r="77" spans="1:15" ht="15.75" customHeight="1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6"/>
    </row>
    <row r="78" spans="1:15" ht="15.75" customHeight="1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6"/>
    </row>
    <row r="79" ht="15.75" customHeight="1">
      <c r="A79" s="71"/>
    </row>
    <row r="80" ht="15.75" customHeight="1"/>
    <row r="81" ht="15.75" customHeight="1"/>
    <row r="82" ht="15.75" customHeight="1"/>
    <row r="83" ht="18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7">
    <mergeCell ref="A62:H62"/>
    <mergeCell ref="A67:F71"/>
    <mergeCell ref="A1:F1"/>
    <mergeCell ref="A2:F4"/>
    <mergeCell ref="A50:E50"/>
    <mergeCell ref="A52:A53"/>
    <mergeCell ref="F52:G52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Porsche</dc:creator>
  <cp:keywords/>
  <dc:description/>
  <cp:lastModifiedBy>Windows</cp:lastModifiedBy>
  <cp:lastPrinted>2021-05-10T16:18:46Z</cp:lastPrinted>
  <dcterms:created xsi:type="dcterms:W3CDTF">2021-01-18T17:32:56Z</dcterms:created>
  <dcterms:modified xsi:type="dcterms:W3CDTF">2022-03-02T13:10:59Z</dcterms:modified>
  <cp:category/>
  <cp:version/>
  <cp:contentType/>
  <cp:contentStatus/>
</cp:coreProperties>
</file>