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/>
  </bookViews>
  <sheets>
    <sheet name="XVI" sheetId="17" r:id="rId1"/>
  </sheets>
  <calcPr calcId="152511"/>
</workbook>
</file>

<file path=xl/calcChain.xml><?xml version="1.0" encoding="utf-8"?>
<calcChain xmlns="http://schemas.openxmlformats.org/spreadsheetml/2006/main">
  <c r="C97" i="17" l="1"/>
  <c r="E96" i="17"/>
  <c r="E95" i="17"/>
  <c r="E94" i="17"/>
  <c r="F79" i="17"/>
  <c r="E80" i="17" s="1"/>
  <c r="F80" i="17" s="1"/>
  <c r="F78" i="17"/>
  <c r="F77" i="17"/>
  <c r="F76" i="17"/>
  <c r="F75" i="17"/>
  <c r="F73" i="17"/>
  <c r="E74" i="17" s="1"/>
  <c r="F74" i="17" s="1"/>
  <c r="F63" i="17"/>
  <c r="F64" i="17" s="1"/>
  <c r="F57" i="17"/>
  <c r="F59" i="17" s="1"/>
  <c r="F48" i="17"/>
  <c r="F50" i="17" s="1"/>
  <c r="F38" i="17"/>
  <c r="F37" i="17"/>
  <c r="F36" i="17"/>
  <c r="F35" i="17"/>
  <c r="F34" i="17"/>
  <c r="D29" i="17"/>
  <c r="D28" i="17"/>
  <c r="F28" i="17" s="1"/>
  <c r="F29" i="17" s="1"/>
  <c r="F30" i="17" s="1"/>
  <c r="F27" i="17"/>
  <c r="E16" i="17"/>
  <c r="E15" i="17"/>
  <c r="E14" i="17"/>
  <c r="E13" i="17"/>
  <c r="E12" i="17"/>
  <c r="E11" i="17"/>
  <c r="E18" i="17" l="1"/>
  <c r="F18" i="17" s="1"/>
  <c r="E97" i="17"/>
  <c r="F17" i="17"/>
  <c r="F82" i="17"/>
  <c r="F39" i="17"/>
  <c r="F40" i="17" s="1"/>
  <c r="F41" i="17" s="1"/>
  <c r="F66" i="17"/>
  <c r="F67" i="17" s="1"/>
  <c r="F68" i="17" s="1"/>
  <c r="F69" i="17" s="1"/>
  <c r="F51" i="17"/>
  <c r="F19" i="17" l="1"/>
  <c r="F21" i="17" s="1"/>
  <c r="F22" i="17" s="1"/>
  <c r="E52" i="17"/>
  <c r="F53" i="17" s="1"/>
  <c r="F84" i="17" l="1"/>
  <c r="D89" i="17" s="1"/>
  <c r="E89" i="17" s="1"/>
  <c r="F90" i="17" s="1"/>
  <c r="F101" i="17" s="1"/>
  <c r="F104" i="17" l="1"/>
  <c r="F102" i="17"/>
  <c r="F103" i="17" s="1"/>
  <c r="F98" i="17"/>
  <c r="F99" i="17"/>
</calcChain>
</file>

<file path=xl/sharedStrings.xml><?xml version="1.0" encoding="utf-8"?>
<sst xmlns="http://schemas.openxmlformats.org/spreadsheetml/2006/main" count="143" uniqueCount="103">
  <si>
    <t>MÃO DE OBRA</t>
  </si>
  <si>
    <t>Descrição</t>
  </si>
  <si>
    <t>Unidade</t>
  </si>
  <si>
    <t>Quantidade</t>
  </si>
  <si>
    <t xml:space="preserve">Preço </t>
  </si>
  <si>
    <t>Subtotal</t>
  </si>
  <si>
    <t>Hora</t>
  </si>
  <si>
    <t>%</t>
  </si>
  <si>
    <t>Horas Extras 50%</t>
  </si>
  <si>
    <t>Horas Feriados 100%</t>
  </si>
  <si>
    <t>Soma</t>
  </si>
  <si>
    <t>Total  Motorista por mês</t>
  </si>
  <si>
    <t>Total do Efetivo</t>
  </si>
  <si>
    <t>Homem</t>
  </si>
  <si>
    <t>Valor a transportar</t>
  </si>
  <si>
    <t>Preço Unitário</t>
  </si>
  <si>
    <t>Total R$</t>
  </si>
  <si>
    <t>AQUISIÇÂO E DEPRECIAÇÃO CUSTO DE AQUISIÇÃO</t>
  </si>
  <si>
    <t>Total</t>
  </si>
  <si>
    <t>IMPOSTOS E SEGUROS</t>
  </si>
  <si>
    <t>Seguro Obrigatório</t>
  </si>
  <si>
    <t>Seguro contra terceiros</t>
  </si>
  <si>
    <t>Licenciamento</t>
  </si>
  <si>
    <t>Valor total</t>
  </si>
  <si>
    <t>OPERAÇÃO DA FROTA</t>
  </si>
  <si>
    <t>CONSUMO DE ÓLEO COMBUSTÍVEL</t>
  </si>
  <si>
    <t>km/litro</t>
  </si>
  <si>
    <t>Preço do óleo combustível</t>
  </si>
  <si>
    <t>R$/litro</t>
  </si>
  <si>
    <t>km</t>
  </si>
  <si>
    <t>Total de veículos</t>
  </si>
  <si>
    <t>Total de Km para frota/mês</t>
  </si>
  <si>
    <t>R$</t>
  </si>
  <si>
    <t>Consumo ARLA</t>
  </si>
  <si>
    <t xml:space="preserve">PNEUS </t>
  </si>
  <si>
    <t>Custo jogo completo</t>
  </si>
  <si>
    <t>Estimativa reposição jogo ( Km)</t>
  </si>
  <si>
    <t>Necessidade de jogo mês</t>
  </si>
  <si>
    <t>Custo mensal de pneus e câmaras</t>
  </si>
  <si>
    <t>CUSTOS DOS LUBRIFICANTES</t>
  </si>
  <si>
    <t>Descriçao</t>
  </si>
  <si>
    <t>Custo de óleo motor/1.000 km rodado</t>
  </si>
  <si>
    <t>Custo mensal com óleo motor (total km percorrida)</t>
  </si>
  <si>
    <t>Custo com óleo da transmissão /1.000 km rodados</t>
  </si>
  <si>
    <t>Custo mensal com óleo da transmissão ( total km percorrida)</t>
  </si>
  <si>
    <t>C. de óleo hidráulico /1.000 km rodados</t>
  </si>
  <si>
    <t>Custo mensal com óleo hidráulico ( total km percorrida)</t>
  </si>
  <si>
    <t>Custo de graxa ( em Kg.) /1.000 km rodados</t>
  </si>
  <si>
    <t>Custo mensal com graxa ( total km percorrida)</t>
  </si>
  <si>
    <t xml:space="preserve">Custo mensal com óleos e graxas </t>
  </si>
  <si>
    <t>CUSTOS MENSAIS DA ATIVIDADE</t>
  </si>
  <si>
    <t>Despesas administrativas mensais, lucros e impostos</t>
  </si>
  <si>
    <t>CUSTO TOTAL MENSAL DO OBJETO</t>
  </si>
  <si>
    <t>Vale refeição</t>
  </si>
  <si>
    <t>Auxilio alimentação</t>
  </si>
  <si>
    <t>diária</t>
  </si>
  <si>
    <t>unidade</t>
  </si>
  <si>
    <t>CUSTO TOTAL ANUAL DO OBJETO</t>
  </si>
  <si>
    <t>LUCRO PRETENDIDO</t>
  </si>
  <si>
    <t>IMPOSTOS E TAXAS</t>
  </si>
  <si>
    <t>DISCRIMINAÇÃO</t>
  </si>
  <si>
    <t>UNIDADE</t>
  </si>
  <si>
    <t>QUANT.</t>
  </si>
  <si>
    <t>CUSTO UNIT.</t>
  </si>
  <si>
    <t>SUB-TOTAL</t>
  </si>
  <si>
    <t>DESPESAS ADMINISTRATIVAS MENSAIS</t>
  </si>
  <si>
    <t>TOTAL</t>
  </si>
  <si>
    <t>DESPESAS ADMINISTRATIVAS</t>
  </si>
  <si>
    <t xml:space="preserve">EQUIPAMENTOS </t>
  </si>
  <si>
    <t>MOTORISTA</t>
  </si>
  <si>
    <t>PLANILHA DE CUSTOS DE TRANSPORTE ESCOLAR</t>
  </si>
  <si>
    <t xml:space="preserve">INTINERÁRIO: </t>
  </si>
  <si>
    <t>Km/dia</t>
  </si>
  <si>
    <t>DIAS LETIVOS /MÊS:</t>
  </si>
  <si>
    <t>Adicional de insalubridade</t>
  </si>
  <si>
    <t>TOTAL DE RECURSOS HUMANOS</t>
  </si>
  <si>
    <t>Estimativa de consumo</t>
  </si>
  <si>
    <t>km/dia</t>
  </si>
  <si>
    <t>veiculo</t>
  </si>
  <si>
    <t>Estimativa rodagem km/mês</t>
  </si>
  <si>
    <t>CUSTO DIÁRIO DO OBJETO</t>
  </si>
  <si>
    <t>CUSTO POR KM RODADO</t>
  </si>
  <si>
    <t>Horas Normais (1)</t>
  </si>
  <si>
    <t>Encargos Sociais (2)</t>
  </si>
  <si>
    <t>CUSTOS DE MANUTENÇÃO</t>
  </si>
  <si>
    <t>Manutenção de veiculos (3)</t>
  </si>
  <si>
    <t>ISS (4)</t>
  </si>
  <si>
    <t>PIS/COFINS/IRPJ/CONTRIBUIÇÃO SOCIAL (4)</t>
  </si>
  <si>
    <t>(3) De acordo com a DPM a manutenção de veiculos Transporte Escolar é 13% sobre despesas com combustiveis.</t>
  </si>
  <si>
    <t>Custo de  aquisição de veiculo (5)</t>
  </si>
  <si>
    <t>Depreciação do veiculo</t>
  </si>
  <si>
    <t>(4) Tributos  de acordo com tabela do Simples Nacional faixa 0,00 a 180.000,00</t>
  </si>
  <si>
    <t xml:space="preserve">IPVA </t>
  </si>
  <si>
    <t>Vistorias</t>
  </si>
  <si>
    <t>TOTAL DE RECURSOS VEICULO</t>
  </si>
  <si>
    <t>NUMERO DE MESES/ANO:</t>
  </si>
  <si>
    <t>(2)  Encargos sociais do Simples Nacional ( FGTS - 8%+Férias - 11,08%+13º sal. - 8,33%+ INSS 11%)</t>
  </si>
  <si>
    <t>Maior dificuldade de acessos- manutenção maior.</t>
  </si>
  <si>
    <t>275/80 R 22,5</t>
  </si>
  <si>
    <t>(1) Base salarial  CONVENÇÃO COLETIVA DE TRABALHO 2020/2021</t>
  </si>
  <si>
    <t>(5) Veiculos com maximo de 20 anos de uso, conforme lei nº 3.101 de 25/02/2021.</t>
  </si>
  <si>
    <t>DESPESAS COM PEDÁGIO</t>
  </si>
  <si>
    <t>Linha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</si>
</sst>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1"/>
      <name val="Arial"/>
      <family val="2"/>
    </font>
    <font>
      <b/>
      <u/>
      <sz val="2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1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43" fontId="2" fillId="0" borderId="2" xfId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3" fontId="2" fillId="0" borderId="5" xfId="1" applyNumberFormat="1" applyFont="1" applyFill="1" applyBorder="1" applyAlignment="1">
      <alignment horizontal="center" wrapText="1"/>
    </xf>
    <xf numFmtId="43" fontId="2" fillId="0" borderId="3" xfId="1" applyNumberFormat="1" applyFont="1" applyFill="1" applyBorder="1" applyAlignment="1">
      <alignment horizontal="center" wrapText="1"/>
    </xf>
    <xf numFmtId="43" fontId="2" fillId="0" borderId="7" xfId="1" applyNumberFormat="1" applyFont="1" applyFill="1" applyBorder="1" applyAlignment="1">
      <alignment horizontal="center" wrapText="1"/>
    </xf>
    <xf numFmtId="43" fontId="2" fillId="0" borderId="5" xfId="0" applyNumberFormat="1" applyFont="1" applyFill="1" applyBorder="1" applyAlignment="1">
      <alignment horizontal="center" wrapText="1"/>
    </xf>
    <xf numFmtId="43" fontId="2" fillId="0" borderId="3" xfId="0" applyNumberFormat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3" fontId="1" fillId="0" borderId="5" xfId="1" applyFont="1" applyFill="1" applyBorder="1" applyAlignment="1">
      <alignment horizontal="center" wrapText="1"/>
    </xf>
    <xf numFmtId="43" fontId="1" fillId="0" borderId="3" xfId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43" fontId="1" fillId="0" borderId="1" xfId="0" applyNumberFormat="1" applyFont="1" applyFill="1" applyBorder="1" applyAlignment="1">
      <alignment wrapText="1"/>
    </xf>
    <xf numFmtId="43" fontId="1" fillId="2" borderId="1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43" fontId="2" fillId="0" borderId="1" xfId="0" applyNumberFormat="1" applyFont="1" applyFill="1" applyBorder="1" applyAlignment="1">
      <alignment horizontal="center" wrapText="1"/>
    </xf>
    <xf numFmtId="43" fontId="1" fillId="3" borderId="0" xfId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43" fontId="2" fillId="3" borderId="0" xfId="0" applyNumberFormat="1" applyFont="1" applyFill="1" applyBorder="1" applyAlignment="1">
      <alignment horizontal="left" wrapText="1"/>
    </xf>
    <xf numFmtId="43" fontId="2" fillId="3" borderId="0" xfId="0" applyNumberFormat="1" applyFont="1" applyFill="1" applyBorder="1" applyAlignment="1">
      <alignment horizontal="center" wrapText="1"/>
    </xf>
    <xf numFmtId="43" fontId="1" fillId="3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1" fillId="0" borderId="15" xfId="0" applyNumberFormat="1" applyFont="1" applyFill="1" applyBorder="1" applyAlignment="1">
      <alignment wrapText="1"/>
    </xf>
    <xf numFmtId="43" fontId="1" fillId="0" borderId="4" xfId="0" applyNumberFormat="1" applyFont="1" applyFill="1" applyBorder="1" applyAlignment="1">
      <alignment wrapText="1"/>
    </xf>
    <xf numFmtId="43" fontId="6" fillId="0" borderId="16" xfId="0" applyNumberFormat="1" applyFont="1" applyFill="1" applyBorder="1" applyAlignment="1">
      <alignment wrapText="1"/>
    </xf>
    <xf numFmtId="10" fontId="7" fillId="0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10" fontId="2" fillId="0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43" fontId="1" fillId="3" borderId="8" xfId="1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10" fillId="0" borderId="0" xfId="0" applyNumberFormat="1" applyFont="1"/>
    <xf numFmtId="43" fontId="1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43" fontId="1" fillId="3" borderId="0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0" fillId="0" borderId="9" xfId="0" applyBorder="1"/>
    <xf numFmtId="0" fontId="0" fillId="0" borderId="3" xfId="0" applyBorder="1"/>
    <xf numFmtId="43" fontId="0" fillId="0" borderId="1" xfId="0" applyNumberFormat="1" applyBorder="1"/>
    <xf numFmtId="43" fontId="5" fillId="0" borderId="17" xfId="0" applyNumberFormat="1" applyFont="1" applyBorder="1"/>
    <xf numFmtId="0" fontId="2" fillId="0" borderId="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9" fontId="2" fillId="3" borderId="5" xfId="0" applyNumberFormat="1" applyFont="1" applyFill="1" applyBorder="1" applyAlignment="1">
      <alignment horizontal="center" wrapText="1"/>
    </xf>
    <xf numFmtId="10" fontId="2" fillId="3" borderId="3" xfId="0" applyNumberFormat="1" applyFont="1" applyFill="1" applyBorder="1" applyAlignment="1">
      <alignment horizontal="center" wrapText="1"/>
    </xf>
    <xf numFmtId="43" fontId="2" fillId="3" borderId="5" xfId="1" applyFont="1" applyFill="1" applyBorder="1" applyAlignment="1">
      <alignment horizontal="center" wrapText="1"/>
    </xf>
    <xf numFmtId="43" fontId="2" fillId="3" borderId="3" xfId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43" fontId="1" fillId="3" borderId="4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0" fontId="0" fillId="0" borderId="3" xfId="0" applyBorder="1" applyAlignment="1">
      <alignment horizontal="right" vertical="center"/>
    </xf>
    <xf numFmtId="0" fontId="2" fillId="3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3" fontId="1" fillId="2" borderId="2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3" fontId="1" fillId="2" borderId="6" xfId="1" applyFont="1" applyFill="1" applyBorder="1" applyAlignment="1">
      <alignment horizontal="center" wrapText="1"/>
    </xf>
    <xf numFmtId="43" fontId="1" fillId="2" borderId="10" xfId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9" fontId="2" fillId="0" borderId="5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43" fontId="1" fillId="2" borderId="2" xfId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3" fontId="1" fillId="2" borderId="5" xfId="1" applyFont="1" applyFill="1" applyBorder="1" applyAlignment="1">
      <alignment horizontal="center" wrapText="1"/>
    </xf>
    <xf numFmtId="43" fontId="1" fillId="2" borderId="3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43" fontId="1" fillId="2" borderId="13" xfId="1" applyFont="1" applyFill="1" applyBorder="1" applyAlignment="1">
      <alignment horizontal="center" wrapText="1"/>
    </xf>
    <xf numFmtId="43" fontId="1" fillId="2" borderId="14" xfId="1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14"/>
  <sheetViews>
    <sheetView tabSelected="1" topLeftCell="A97" workbookViewId="0"/>
  </sheetViews>
  <sheetFormatPr defaultRowHeight="15" x14ac:dyDescent="0.25"/>
  <cols>
    <col min="1" max="1" width="51.85546875" customWidth="1"/>
    <col min="2" max="2" width="17.42578125" customWidth="1"/>
    <col min="3" max="3" width="11.5703125" customWidth="1"/>
    <col min="4" max="4" width="11.42578125" customWidth="1"/>
    <col min="5" max="5" width="12" customWidth="1"/>
    <col min="6" max="6" width="17.140625" customWidth="1"/>
  </cols>
  <sheetData>
    <row r="3" spans="1:6" ht="25.5" x14ac:dyDescent="0.35">
      <c r="A3" s="110" t="s">
        <v>70</v>
      </c>
      <c r="B3" s="110"/>
      <c r="C3" s="110"/>
      <c r="D3" s="110"/>
      <c r="E3" s="110"/>
      <c r="F3" s="110"/>
    </row>
    <row r="4" spans="1:6" ht="25.5" x14ac:dyDescent="0.35">
      <c r="A4" s="76"/>
      <c r="B4" s="76"/>
      <c r="C4" s="76"/>
      <c r="D4" s="76"/>
      <c r="E4" s="76"/>
      <c r="F4" s="76"/>
    </row>
    <row r="5" spans="1:6" ht="51" x14ac:dyDescent="0.35">
      <c r="A5" s="56" t="s">
        <v>71</v>
      </c>
      <c r="B5" s="76" t="s">
        <v>102</v>
      </c>
      <c r="C5" s="76"/>
      <c r="D5" s="56" t="s">
        <v>72</v>
      </c>
      <c r="E5" s="57">
        <v>130</v>
      </c>
      <c r="F5" s="76"/>
    </row>
    <row r="6" spans="1:6" ht="25.5" x14ac:dyDescent="0.35">
      <c r="A6" s="80" t="s">
        <v>73</v>
      </c>
      <c r="B6" s="57">
        <v>20</v>
      </c>
      <c r="C6" s="80"/>
      <c r="E6" s="80"/>
      <c r="F6" s="76"/>
    </row>
    <row r="7" spans="1:6" x14ac:dyDescent="0.25">
      <c r="A7" s="80" t="s">
        <v>95</v>
      </c>
      <c r="B7" s="80">
        <v>10</v>
      </c>
      <c r="C7" s="80"/>
      <c r="D7" s="80"/>
      <c r="E7" s="80"/>
      <c r="F7" s="80"/>
    </row>
    <row r="8" spans="1:6" x14ac:dyDescent="0.25">
      <c r="A8" s="84" t="s">
        <v>0</v>
      </c>
      <c r="B8" s="84"/>
      <c r="C8" s="84"/>
      <c r="D8" s="84"/>
      <c r="E8" s="84"/>
      <c r="F8" s="84"/>
    </row>
    <row r="9" spans="1:6" x14ac:dyDescent="0.25">
      <c r="A9" s="88" t="s">
        <v>69</v>
      </c>
      <c r="B9" s="88"/>
      <c r="C9" s="88"/>
      <c r="D9" s="88"/>
      <c r="E9" s="88"/>
      <c r="F9" s="88"/>
    </row>
    <row r="10" spans="1:6" x14ac:dyDescent="0.25">
      <c r="A10" s="1" t="s">
        <v>1</v>
      </c>
      <c r="B10" s="1" t="s">
        <v>2</v>
      </c>
      <c r="C10" s="1" t="s">
        <v>3</v>
      </c>
      <c r="D10" s="2" t="s">
        <v>4</v>
      </c>
      <c r="E10" s="2" t="s">
        <v>5</v>
      </c>
      <c r="F10" s="3"/>
    </row>
    <row r="11" spans="1:6" x14ac:dyDescent="0.25">
      <c r="A11" s="4" t="s">
        <v>82</v>
      </c>
      <c r="B11" s="5" t="s">
        <v>6</v>
      </c>
      <c r="C11" s="6">
        <v>126</v>
      </c>
      <c r="D11" s="7">
        <v>11.23</v>
      </c>
      <c r="E11" s="7">
        <f>D11*C11</f>
        <v>1414.98</v>
      </c>
      <c r="F11" s="8"/>
    </row>
    <row r="12" spans="1:6" x14ac:dyDescent="0.25">
      <c r="A12" s="4" t="s">
        <v>74</v>
      </c>
      <c r="B12" s="5" t="s">
        <v>7</v>
      </c>
      <c r="C12" s="5">
        <v>0</v>
      </c>
      <c r="D12" s="7">
        <v>998</v>
      </c>
      <c r="E12" s="7">
        <f>((D12*C12)/100)</f>
        <v>0</v>
      </c>
      <c r="F12" s="7"/>
    </row>
    <row r="13" spans="1:6" x14ac:dyDescent="0.25">
      <c r="A13" s="4" t="s">
        <v>8</v>
      </c>
      <c r="B13" s="5" t="s">
        <v>6</v>
      </c>
      <c r="C13" s="5">
        <v>0</v>
      </c>
      <c r="D13" s="7">
        <v>16.850000000000001</v>
      </c>
      <c r="E13" s="7">
        <f>D13*C13</f>
        <v>0</v>
      </c>
      <c r="F13" s="7"/>
    </row>
    <row r="14" spans="1:6" x14ac:dyDescent="0.25">
      <c r="A14" s="9" t="s">
        <v>9</v>
      </c>
      <c r="B14" s="8" t="s">
        <v>6</v>
      </c>
      <c r="C14" s="8">
        <v>0</v>
      </c>
      <c r="D14" s="10">
        <v>22.46</v>
      </c>
      <c r="E14" s="7">
        <f>(D14*C14)</f>
        <v>0</v>
      </c>
      <c r="F14" s="7"/>
    </row>
    <row r="15" spans="1:6" x14ac:dyDescent="0.25">
      <c r="A15" s="4" t="s">
        <v>53</v>
      </c>
      <c r="B15" s="5" t="s">
        <v>56</v>
      </c>
      <c r="C15" s="5">
        <v>0</v>
      </c>
      <c r="D15" s="7">
        <v>141</v>
      </c>
      <c r="E15" s="7">
        <f>D15*C15</f>
        <v>0</v>
      </c>
      <c r="F15" s="7"/>
    </row>
    <row r="16" spans="1:6" x14ac:dyDescent="0.25">
      <c r="A16" s="9" t="s">
        <v>54</v>
      </c>
      <c r="B16" s="8" t="s">
        <v>55</v>
      </c>
      <c r="C16" s="8">
        <v>0</v>
      </c>
      <c r="D16" s="10">
        <v>10</v>
      </c>
      <c r="E16" s="7">
        <f>(D16*C16)</f>
        <v>0</v>
      </c>
      <c r="F16" s="7"/>
    </row>
    <row r="17" spans="1:6" x14ac:dyDescent="0.25">
      <c r="A17" s="93" t="s">
        <v>10</v>
      </c>
      <c r="B17" s="94"/>
      <c r="C17" s="94"/>
      <c r="D17" s="94"/>
      <c r="E17" s="95"/>
      <c r="F17" s="11">
        <f>SUM(E11:E16)</f>
        <v>1414.98</v>
      </c>
    </row>
    <row r="18" spans="1:6" x14ac:dyDescent="0.25">
      <c r="A18" s="12" t="s">
        <v>83</v>
      </c>
      <c r="B18" s="13" t="s">
        <v>7</v>
      </c>
      <c r="C18" s="14">
        <v>38.409999999999997</v>
      </c>
      <c r="D18" s="15"/>
      <c r="E18" s="15">
        <f>SUM(E11:E14)</f>
        <v>1414.98</v>
      </c>
      <c r="F18" s="7">
        <f>(C18*E18)/100</f>
        <v>543.49381799999992</v>
      </c>
    </row>
    <row r="19" spans="1:6" x14ac:dyDescent="0.25">
      <c r="A19" s="97" t="s">
        <v>11</v>
      </c>
      <c r="B19" s="98"/>
      <c r="C19" s="98"/>
      <c r="D19" s="98"/>
      <c r="E19" s="99"/>
      <c r="F19" s="7">
        <f>SUM(F17:F18)</f>
        <v>1958.4738179999999</v>
      </c>
    </row>
    <row r="20" spans="1:6" x14ac:dyDescent="0.25">
      <c r="A20" s="4" t="s">
        <v>12</v>
      </c>
      <c r="B20" s="5" t="s">
        <v>13</v>
      </c>
      <c r="C20" s="5">
        <v>1</v>
      </c>
      <c r="D20" s="7"/>
      <c r="E20" s="7"/>
      <c r="F20" s="7"/>
    </row>
    <row r="21" spans="1:6" x14ac:dyDescent="0.25">
      <c r="A21" s="4" t="s">
        <v>14</v>
      </c>
      <c r="B21" s="4"/>
      <c r="C21" s="4"/>
      <c r="D21" s="16"/>
      <c r="E21" s="16"/>
      <c r="F21" s="2">
        <f>F19*C20</f>
        <v>1958.4738179999999</v>
      </c>
    </row>
    <row r="22" spans="1:6" x14ac:dyDescent="0.25">
      <c r="A22" s="19"/>
      <c r="B22" s="19"/>
      <c r="C22" s="17"/>
      <c r="D22" s="72" t="s">
        <v>75</v>
      </c>
      <c r="E22" s="16"/>
      <c r="F22" s="40">
        <f>F21</f>
        <v>1958.4738179999999</v>
      </c>
    </row>
    <row r="23" spans="1:6" x14ac:dyDescent="0.25">
      <c r="A23" s="111"/>
      <c r="B23" s="111"/>
      <c r="C23" s="111"/>
      <c r="D23" s="111"/>
      <c r="E23" s="111"/>
      <c r="F23" s="111"/>
    </row>
    <row r="24" spans="1:6" x14ac:dyDescent="0.25">
      <c r="A24" s="84" t="s">
        <v>68</v>
      </c>
      <c r="B24" s="84"/>
      <c r="C24" s="84"/>
      <c r="D24" s="84"/>
      <c r="E24" s="84"/>
      <c r="F24" s="84"/>
    </row>
    <row r="25" spans="1:6" ht="15.75" thickBot="1" x14ac:dyDescent="0.3">
      <c r="A25" s="112" t="s">
        <v>17</v>
      </c>
      <c r="B25" s="112"/>
      <c r="C25" s="112"/>
      <c r="D25" s="112"/>
      <c r="E25" s="112"/>
      <c r="F25" s="112"/>
    </row>
    <row r="26" spans="1:6" ht="26.25" x14ac:dyDescent="0.25">
      <c r="A26" s="1" t="s">
        <v>1</v>
      </c>
      <c r="B26" s="113" t="s">
        <v>3</v>
      </c>
      <c r="C26" s="114"/>
      <c r="D26" s="2" t="s">
        <v>15</v>
      </c>
      <c r="E26" s="115" t="s">
        <v>18</v>
      </c>
      <c r="F26" s="116"/>
    </row>
    <row r="27" spans="1:6" x14ac:dyDescent="0.25">
      <c r="A27" s="4" t="s">
        <v>89</v>
      </c>
      <c r="B27" s="78">
        <v>1</v>
      </c>
      <c r="C27" s="79"/>
      <c r="D27" s="7">
        <v>73228</v>
      </c>
      <c r="E27" s="20"/>
      <c r="F27" s="21">
        <f>(D27)</f>
        <v>73228</v>
      </c>
    </row>
    <row r="28" spans="1:6" x14ac:dyDescent="0.25">
      <c r="A28" s="4" t="s">
        <v>90</v>
      </c>
      <c r="B28" s="78">
        <v>1</v>
      </c>
      <c r="C28" s="79"/>
      <c r="D28" s="7">
        <f>((D27)/60)*0.8</f>
        <v>976.37333333333345</v>
      </c>
      <c r="E28" s="20"/>
      <c r="F28" s="21">
        <f>(D28)</f>
        <v>976.37333333333345</v>
      </c>
    </row>
    <row r="29" spans="1:6" x14ac:dyDescent="0.25">
      <c r="A29" s="4" t="s">
        <v>18</v>
      </c>
      <c r="B29" s="97"/>
      <c r="C29" s="99"/>
      <c r="D29" s="7">
        <f>D27</f>
        <v>73228</v>
      </c>
      <c r="E29" s="20"/>
      <c r="F29" s="21">
        <f>F28</f>
        <v>976.37333333333345</v>
      </c>
    </row>
    <row r="30" spans="1:6" x14ac:dyDescent="0.25">
      <c r="A30" s="93" t="s">
        <v>14</v>
      </c>
      <c r="B30" s="94"/>
      <c r="C30" s="94"/>
      <c r="D30" s="94"/>
      <c r="E30" s="95"/>
      <c r="F30" s="2">
        <f>F29</f>
        <v>976.37333333333345</v>
      </c>
    </row>
    <row r="31" spans="1:6" x14ac:dyDescent="0.25">
      <c r="A31" s="109"/>
      <c r="B31" s="109"/>
      <c r="C31" s="109"/>
      <c r="D31" s="109"/>
      <c r="E31" s="109"/>
      <c r="F31" s="109"/>
    </row>
    <row r="32" spans="1:6" x14ac:dyDescent="0.25">
      <c r="A32" s="88" t="s">
        <v>19</v>
      </c>
      <c r="B32" s="88"/>
      <c r="C32" s="88"/>
      <c r="D32" s="88"/>
      <c r="E32" s="88"/>
      <c r="F32" s="88"/>
    </row>
    <row r="33" spans="1:6" ht="26.25" x14ac:dyDescent="0.25">
      <c r="A33" s="1" t="s">
        <v>1</v>
      </c>
      <c r="B33" s="104" t="s">
        <v>3</v>
      </c>
      <c r="C33" s="106"/>
      <c r="D33" s="2" t="s">
        <v>15</v>
      </c>
      <c r="E33" s="91" t="s">
        <v>16</v>
      </c>
      <c r="F33" s="92"/>
    </row>
    <row r="34" spans="1:6" x14ac:dyDescent="0.25">
      <c r="A34" s="4" t="s">
        <v>92</v>
      </c>
      <c r="B34" s="97">
        <v>1</v>
      </c>
      <c r="C34" s="99"/>
      <c r="D34" s="7">
        <v>804.98</v>
      </c>
      <c r="E34" s="20"/>
      <c r="F34" s="21">
        <f>D34*B34</f>
        <v>804.98</v>
      </c>
    </row>
    <row r="35" spans="1:6" x14ac:dyDescent="0.25">
      <c r="A35" s="4" t="s">
        <v>20</v>
      </c>
      <c r="B35" s="97">
        <v>1</v>
      </c>
      <c r="C35" s="99"/>
      <c r="D35" s="7"/>
      <c r="E35" s="22"/>
      <c r="F35" s="21">
        <f>D35*B35</f>
        <v>0</v>
      </c>
    </row>
    <row r="36" spans="1:6" x14ac:dyDescent="0.25">
      <c r="A36" s="4" t="s">
        <v>21</v>
      </c>
      <c r="B36" s="97">
        <v>1</v>
      </c>
      <c r="C36" s="99"/>
      <c r="D36" s="7">
        <v>2277.13</v>
      </c>
      <c r="E36" s="20"/>
      <c r="F36" s="21">
        <f>D36*B36</f>
        <v>2277.13</v>
      </c>
    </row>
    <row r="37" spans="1:6" x14ac:dyDescent="0.25">
      <c r="A37" s="9" t="s">
        <v>22</v>
      </c>
      <c r="B37" s="97">
        <v>1</v>
      </c>
      <c r="C37" s="99"/>
      <c r="D37" s="10">
        <v>81.77</v>
      </c>
      <c r="E37" s="20"/>
      <c r="F37" s="21">
        <f>D37*B37</f>
        <v>81.77</v>
      </c>
    </row>
    <row r="38" spans="1:6" x14ac:dyDescent="0.25">
      <c r="A38" s="9" t="s">
        <v>93</v>
      </c>
      <c r="B38" s="78">
        <v>3</v>
      </c>
      <c r="C38" s="79"/>
      <c r="D38" s="10">
        <v>160</v>
      </c>
      <c r="E38" s="20"/>
      <c r="F38" s="21">
        <f>D38*B38</f>
        <v>480</v>
      </c>
    </row>
    <row r="39" spans="1:6" x14ac:dyDescent="0.25">
      <c r="A39" s="9" t="s">
        <v>23</v>
      </c>
      <c r="B39" s="97"/>
      <c r="C39" s="99"/>
      <c r="D39" s="10"/>
      <c r="E39" s="20"/>
      <c r="F39" s="21">
        <f>SUM(F34:F38)</f>
        <v>3643.88</v>
      </c>
    </row>
    <row r="40" spans="1:6" x14ac:dyDescent="0.25">
      <c r="A40" s="81"/>
      <c r="B40" s="81"/>
      <c r="C40" s="81"/>
      <c r="D40" s="81"/>
      <c r="E40" s="81"/>
      <c r="F40" s="82">
        <f>((F39/10))</f>
        <v>364.38800000000003</v>
      </c>
    </row>
    <row r="41" spans="1:6" x14ac:dyDescent="0.25">
      <c r="A41" s="37"/>
      <c r="B41" s="37"/>
      <c r="C41" s="65"/>
      <c r="D41" s="73"/>
      <c r="E41" s="74" t="s">
        <v>94</v>
      </c>
      <c r="F41" s="40">
        <f>F40</f>
        <v>364.38800000000003</v>
      </c>
    </row>
    <row r="42" spans="1:6" x14ac:dyDescent="0.25">
      <c r="A42" s="33"/>
      <c r="B42" s="33"/>
      <c r="C42" s="33"/>
      <c r="D42" s="33"/>
      <c r="E42" s="33"/>
      <c r="F42" s="50"/>
    </row>
    <row r="43" spans="1:6" x14ac:dyDescent="0.25">
      <c r="A43" s="84" t="s">
        <v>24</v>
      </c>
      <c r="B43" s="84"/>
      <c r="C43" s="84"/>
      <c r="D43" s="84"/>
      <c r="E43" s="84"/>
      <c r="F43" s="84"/>
    </row>
    <row r="44" spans="1:6" x14ac:dyDescent="0.25">
      <c r="A44" s="88" t="s">
        <v>25</v>
      </c>
      <c r="B44" s="88"/>
      <c r="C44" s="88"/>
      <c r="D44" s="88"/>
      <c r="E44" s="88"/>
      <c r="F44" s="88"/>
    </row>
    <row r="45" spans="1:6" x14ac:dyDescent="0.25">
      <c r="A45" s="1" t="s">
        <v>1</v>
      </c>
      <c r="B45" s="104" t="s">
        <v>2</v>
      </c>
      <c r="C45" s="105"/>
      <c r="D45" s="106"/>
      <c r="E45" s="107" t="s">
        <v>3</v>
      </c>
      <c r="F45" s="108"/>
    </row>
    <row r="46" spans="1:6" x14ac:dyDescent="0.25">
      <c r="A46" s="4" t="s">
        <v>76</v>
      </c>
      <c r="B46" s="97" t="s">
        <v>26</v>
      </c>
      <c r="C46" s="98"/>
      <c r="D46" s="99"/>
      <c r="E46" s="20"/>
      <c r="F46" s="21">
        <v>8</v>
      </c>
    </row>
    <row r="47" spans="1:6" x14ac:dyDescent="0.25">
      <c r="A47" s="4" t="s">
        <v>27</v>
      </c>
      <c r="B47" s="97" t="s">
        <v>28</v>
      </c>
      <c r="C47" s="98"/>
      <c r="D47" s="99"/>
      <c r="E47" s="20"/>
      <c r="F47" s="30">
        <v>6.53</v>
      </c>
    </row>
    <row r="48" spans="1:6" x14ac:dyDescent="0.25">
      <c r="A48" s="4"/>
      <c r="B48" s="97" t="s">
        <v>77</v>
      </c>
      <c r="C48" s="98"/>
      <c r="D48" s="99"/>
      <c r="E48" s="20"/>
      <c r="F48" s="21">
        <f>E5</f>
        <v>130</v>
      </c>
    </row>
    <row r="49" spans="1:6" x14ac:dyDescent="0.25">
      <c r="A49" s="4" t="s">
        <v>30</v>
      </c>
      <c r="B49" s="97" t="s">
        <v>78</v>
      </c>
      <c r="C49" s="98"/>
      <c r="D49" s="99"/>
      <c r="E49" s="20"/>
      <c r="F49" s="21">
        <v>1</v>
      </c>
    </row>
    <row r="50" spans="1:6" x14ac:dyDescent="0.25">
      <c r="A50" s="4" t="s">
        <v>31</v>
      </c>
      <c r="B50" s="97" t="s">
        <v>29</v>
      </c>
      <c r="C50" s="98"/>
      <c r="D50" s="99"/>
      <c r="E50" s="20"/>
      <c r="F50" s="21">
        <f>F48*B6</f>
        <v>2600</v>
      </c>
    </row>
    <row r="51" spans="1:6" x14ac:dyDescent="0.25">
      <c r="A51" s="93" t="s">
        <v>18</v>
      </c>
      <c r="B51" s="95"/>
      <c r="C51" s="97" t="s">
        <v>32</v>
      </c>
      <c r="D51" s="99"/>
      <c r="E51" s="23"/>
      <c r="F51" s="24">
        <f>F50/F46*F47</f>
        <v>2122.25</v>
      </c>
    </row>
    <row r="52" spans="1:6" x14ac:dyDescent="0.25">
      <c r="A52" s="81" t="s">
        <v>33</v>
      </c>
      <c r="B52" s="100">
        <v>0</v>
      </c>
      <c r="C52" s="98"/>
      <c r="D52" s="99"/>
      <c r="E52" s="23">
        <f>F51*C52</f>
        <v>0</v>
      </c>
      <c r="F52" s="24"/>
    </row>
    <row r="53" spans="1:6" x14ac:dyDescent="0.25">
      <c r="A53" s="101" t="s">
        <v>14</v>
      </c>
      <c r="B53" s="101"/>
      <c r="C53" s="101"/>
      <c r="D53" s="101"/>
      <c r="E53" s="32"/>
      <c r="F53" s="32">
        <f>F51+E52</f>
        <v>2122.25</v>
      </c>
    </row>
    <row r="54" spans="1:6" x14ac:dyDescent="0.25">
      <c r="A54" s="64"/>
      <c r="B54" s="64"/>
      <c r="C54" s="64"/>
      <c r="D54" s="64"/>
      <c r="E54" s="58"/>
      <c r="F54" s="58"/>
    </row>
    <row r="55" spans="1:6" x14ac:dyDescent="0.25">
      <c r="A55" s="88" t="s">
        <v>84</v>
      </c>
      <c r="B55" s="88"/>
      <c r="C55" s="88"/>
      <c r="D55" s="88"/>
      <c r="E55" s="88"/>
      <c r="F55" s="88"/>
    </row>
    <row r="56" spans="1:6" x14ac:dyDescent="0.25">
      <c r="A56" s="1" t="s">
        <v>40</v>
      </c>
      <c r="B56" s="102" t="s">
        <v>3</v>
      </c>
      <c r="C56" s="102"/>
      <c r="D56" s="103" t="s">
        <v>15</v>
      </c>
      <c r="E56" s="103"/>
      <c r="F56" s="2" t="s">
        <v>16</v>
      </c>
    </row>
    <row r="57" spans="1:6" x14ac:dyDescent="0.25">
      <c r="A57" s="65" t="s">
        <v>85</v>
      </c>
      <c r="B57" s="66"/>
      <c r="C57" s="67">
        <v>0.11</v>
      </c>
      <c r="D57" s="68"/>
      <c r="E57" s="69">
        <v>1816.75</v>
      </c>
      <c r="F57" s="69">
        <f>C57*E57</f>
        <v>199.8425</v>
      </c>
    </row>
    <row r="58" spans="1:6" x14ac:dyDescent="0.25">
      <c r="A58" s="75" t="s">
        <v>97</v>
      </c>
      <c r="B58" s="70"/>
      <c r="C58" s="70"/>
      <c r="D58" s="71"/>
      <c r="E58" s="71"/>
      <c r="F58" s="40"/>
    </row>
    <row r="59" spans="1:6" x14ac:dyDescent="0.25">
      <c r="A59" s="93" t="s">
        <v>14</v>
      </c>
      <c r="B59" s="94"/>
      <c r="C59" s="94"/>
      <c r="D59" s="94"/>
      <c r="E59" s="95"/>
      <c r="F59" s="2">
        <f>SUM(F57:F58)</f>
        <v>199.8425</v>
      </c>
    </row>
    <row r="60" spans="1:6" x14ac:dyDescent="0.25">
      <c r="A60" s="37"/>
      <c r="B60" s="37"/>
      <c r="C60" s="37"/>
      <c r="D60" s="37"/>
      <c r="E60" s="58"/>
      <c r="F60" s="58"/>
    </row>
    <row r="61" spans="1:6" x14ac:dyDescent="0.25">
      <c r="A61" s="88" t="s">
        <v>34</v>
      </c>
      <c r="B61" s="88"/>
      <c r="C61" s="88"/>
      <c r="D61" s="88"/>
      <c r="E61" s="88"/>
      <c r="F61" s="88"/>
    </row>
    <row r="62" spans="1:6" x14ac:dyDescent="0.25">
      <c r="A62" s="1" t="s">
        <v>1</v>
      </c>
      <c r="B62" s="89" t="s">
        <v>3</v>
      </c>
      <c r="C62" s="90"/>
      <c r="D62" s="91" t="s">
        <v>15</v>
      </c>
      <c r="E62" s="92"/>
      <c r="F62" s="2" t="s">
        <v>16</v>
      </c>
    </row>
    <row r="63" spans="1:6" x14ac:dyDescent="0.25">
      <c r="A63" s="17" t="s">
        <v>98</v>
      </c>
      <c r="B63" s="78"/>
      <c r="C63" s="79">
        <v>4</v>
      </c>
      <c r="D63" s="25"/>
      <c r="E63" s="11">
        <v>647</v>
      </c>
      <c r="F63" s="11">
        <f>E63*C63</f>
        <v>2588</v>
      </c>
    </row>
    <row r="64" spans="1:6" x14ac:dyDescent="0.25">
      <c r="A64" s="17" t="s">
        <v>35</v>
      </c>
      <c r="B64" s="26"/>
      <c r="C64" s="79">
        <v>1</v>
      </c>
      <c r="D64" s="28"/>
      <c r="E64" s="29"/>
      <c r="F64" s="11">
        <f>SUM(F63:F63)</f>
        <v>2588</v>
      </c>
    </row>
    <row r="65" spans="1:6" x14ac:dyDescent="0.25">
      <c r="A65" s="17" t="s">
        <v>36</v>
      </c>
      <c r="B65" s="26"/>
      <c r="C65" s="27"/>
      <c r="D65" s="28"/>
      <c r="E65" s="29"/>
      <c r="F65" s="11">
        <v>23000</v>
      </c>
    </row>
    <row r="66" spans="1:6" x14ac:dyDescent="0.25">
      <c r="A66" s="17" t="s">
        <v>79</v>
      </c>
      <c r="B66" s="26"/>
      <c r="C66" s="27"/>
      <c r="D66" s="28"/>
      <c r="E66" s="29"/>
      <c r="F66" s="11">
        <f>F50</f>
        <v>2600</v>
      </c>
    </row>
    <row r="67" spans="1:6" x14ac:dyDescent="0.25">
      <c r="A67" s="18" t="s">
        <v>37</v>
      </c>
      <c r="B67" s="26"/>
      <c r="C67" s="27"/>
      <c r="D67" s="28"/>
      <c r="E67" s="29"/>
      <c r="F67" s="30">
        <f>(F66/F65)</f>
        <v>0.11304347826086956</v>
      </c>
    </row>
    <row r="68" spans="1:6" x14ac:dyDescent="0.25">
      <c r="A68" s="4" t="s">
        <v>38</v>
      </c>
      <c r="B68" s="26"/>
      <c r="C68" s="27"/>
      <c r="D68" s="26"/>
      <c r="E68" s="27"/>
      <c r="F68" s="11">
        <f>F67*F64</f>
        <v>292.55652173913046</v>
      </c>
    </row>
    <row r="69" spans="1:6" x14ac:dyDescent="0.25">
      <c r="A69" s="93" t="s">
        <v>14</v>
      </c>
      <c r="B69" s="94"/>
      <c r="C69" s="94"/>
      <c r="D69" s="94"/>
      <c r="E69" s="95"/>
      <c r="F69" s="2">
        <f>F68</f>
        <v>292.55652173913046</v>
      </c>
    </row>
    <row r="70" spans="1:6" x14ac:dyDescent="0.25">
      <c r="A70" s="96"/>
      <c r="B70" s="96"/>
      <c r="C70" s="96"/>
      <c r="D70" s="96"/>
      <c r="E70" s="96"/>
      <c r="F70" s="96"/>
    </row>
    <row r="71" spans="1:6" x14ac:dyDescent="0.25">
      <c r="A71" s="88" t="s">
        <v>39</v>
      </c>
      <c r="B71" s="88"/>
      <c r="C71" s="88"/>
      <c r="D71" s="88"/>
      <c r="E71" s="88"/>
      <c r="F71" s="88"/>
    </row>
    <row r="72" spans="1:6" x14ac:dyDescent="0.25">
      <c r="A72" s="1" t="s">
        <v>40</v>
      </c>
      <c r="B72" s="89" t="s">
        <v>3</v>
      </c>
      <c r="C72" s="90"/>
      <c r="D72" s="91" t="s">
        <v>15</v>
      </c>
      <c r="E72" s="92"/>
      <c r="F72" s="2" t="s">
        <v>16</v>
      </c>
    </row>
    <row r="73" spans="1:6" x14ac:dyDescent="0.25">
      <c r="A73" s="17" t="s">
        <v>41</v>
      </c>
      <c r="B73" s="78"/>
      <c r="C73" s="49">
        <v>11</v>
      </c>
      <c r="D73" s="25"/>
      <c r="E73" s="11">
        <v>24.5</v>
      </c>
      <c r="F73" s="11">
        <f>((C73*E73)/5)</f>
        <v>53.9</v>
      </c>
    </row>
    <row r="74" spans="1:6" x14ac:dyDescent="0.25">
      <c r="A74" s="17" t="s">
        <v>42</v>
      </c>
      <c r="B74" s="23"/>
      <c r="C74" s="24">
        <v>2600</v>
      </c>
      <c r="D74" s="25"/>
      <c r="E74" s="11">
        <f>F73</f>
        <v>53.9</v>
      </c>
      <c r="F74" s="11">
        <f>E74*(C74/1000)</f>
        <v>140.14000000000001</v>
      </c>
    </row>
    <row r="75" spans="1:6" x14ac:dyDescent="0.25">
      <c r="A75" s="17" t="s">
        <v>43</v>
      </c>
      <c r="B75" s="78"/>
      <c r="C75" s="49">
        <v>3</v>
      </c>
      <c r="D75" s="25"/>
      <c r="E75" s="11">
        <v>14.59</v>
      </c>
      <c r="F75" s="11">
        <f>((C75*E75)/5)</f>
        <v>8.7539999999999996</v>
      </c>
    </row>
    <row r="76" spans="1:6" x14ac:dyDescent="0.25">
      <c r="A76" s="17" t="s">
        <v>44</v>
      </c>
      <c r="B76" s="23"/>
      <c r="C76" s="24">
        <v>2600</v>
      </c>
      <c r="D76" s="25"/>
      <c r="E76" s="11">
        <v>26.26</v>
      </c>
      <c r="F76" s="11">
        <f>E76*(C76/10000)</f>
        <v>6.8276000000000003</v>
      </c>
    </row>
    <row r="77" spans="1:6" x14ac:dyDescent="0.25">
      <c r="A77" s="17" t="s">
        <v>45</v>
      </c>
      <c r="B77" s="78"/>
      <c r="C77" s="79">
        <v>5</v>
      </c>
      <c r="D77" s="25"/>
      <c r="E77" s="11"/>
      <c r="F77" s="11">
        <f>((C77*E77)/5)</f>
        <v>0</v>
      </c>
    </row>
    <row r="78" spans="1:6" x14ac:dyDescent="0.25">
      <c r="A78" s="17" t="s">
        <v>46</v>
      </c>
      <c r="B78" s="23"/>
      <c r="C78" s="24">
        <v>2600</v>
      </c>
      <c r="D78" s="25"/>
      <c r="E78" s="11">
        <v>0</v>
      </c>
      <c r="F78" s="11">
        <f>E78*(C78/10000)</f>
        <v>0</v>
      </c>
    </row>
    <row r="79" spans="1:6" x14ac:dyDescent="0.25">
      <c r="A79" s="17" t="s">
        <v>47</v>
      </c>
      <c r="B79" s="78"/>
      <c r="C79" s="49">
        <v>4</v>
      </c>
      <c r="D79" s="25"/>
      <c r="E79" s="11">
        <v>23.38</v>
      </c>
      <c r="F79" s="11">
        <f>((C79*E79)/5)</f>
        <v>18.704000000000001</v>
      </c>
    </row>
    <row r="80" spans="1:6" x14ac:dyDescent="0.25">
      <c r="A80" s="17" t="s">
        <v>48</v>
      </c>
      <c r="B80" s="23"/>
      <c r="C80" s="24">
        <v>2600</v>
      </c>
      <c r="D80" s="25"/>
      <c r="E80" s="11">
        <f>F79</f>
        <v>18.704000000000001</v>
      </c>
      <c r="F80" s="11">
        <f>E80*(C80/1000)</f>
        <v>48.630400000000002</v>
      </c>
    </row>
    <row r="81" spans="1:6" x14ac:dyDescent="0.25">
      <c r="A81" s="93" t="s">
        <v>49</v>
      </c>
      <c r="B81" s="94"/>
      <c r="C81" s="94"/>
      <c r="D81" s="94"/>
      <c r="E81" s="95"/>
      <c r="F81" s="7"/>
    </row>
    <row r="82" spans="1:6" x14ac:dyDescent="0.25">
      <c r="A82" s="93" t="s">
        <v>14</v>
      </c>
      <c r="B82" s="94"/>
      <c r="C82" s="94"/>
      <c r="D82" s="94"/>
      <c r="E82" s="95"/>
      <c r="F82" s="2">
        <f>SUM(F74+F76+F78+F80)</f>
        <v>195.59800000000001</v>
      </c>
    </row>
    <row r="83" spans="1:6" x14ac:dyDescent="0.25">
      <c r="A83" s="96"/>
      <c r="B83" s="96"/>
      <c r="C83" s="96"/>
      <c r="D83" s="96"/>
      <c r="E83" s="96"/>
      <c r="F83" s="96"/>
    </row>
    <row r="84" spans="1:6" x14ac:dyDescent="0.25">
      <c r="A84" s="85" t="s">
        <v>50</v>
      </c>
      <c r="B84" s="86"/>
      <c r="C84" s="86"/>
      <c r="D84" s="86"/>
      <c r="E84" s="87"/>
      <c r="F84" s="2">
        <f>F82+F53+F40+F30+F21+F69+F59</f>
        <v>6109.4821730724634</v>
      </c>
    </row>
    <row r="85" spans="1:6" x14ac:dyDescent="0.25">
      <c r="A85" s="77"/>
      <c r="B85" s="77"/>
      <c r="C85" s="77"/>
      <c r="D85" s="77"/>
      <c r="E85" s="77"/>
      <c r="F85" s="35"/>
    </row>
    <row r="86" spans="1:6" x14ac:dyDescent="0.25">
      <c r="A86" s="77" t="s">
        <v>67</v>
      </c>
      <c r="B86" s="77"/>
      <c r="C86" s="77"/>
      <c r="D86" s="77"/>
      <c r="E86" s="77"/>
      <c r="F86" s="35"/>
    </row>
    <row r="87" spans="1:6" ht="26.25" x14ac:dyDescent="0.25">
      <c r="A87" s="5" t="s">
        <v>60</v>
      </c>
      <c r="B87" s="5" t="s">
        <v>61</v>
      </c>
      <c r="C87" s="5" t="s">
        <v>62</v>
      </c>
      <c r="D87" s="5" t="s">
        <v>63</v>
      </c>
      <c r="E87" s="5" t="s">
        <v>64</v>
      </c>
      <c r="F87" s="5" t="s">
        <v>66</v>
      </c>
    </row>
    <row r="88" spans="1:6" x14ac:dyDescent="0.25">
      <c r="A88" s="81" t="s">
        <v>101</v>
      </c>
      <c r="B88" s="5"/>
      <c r="C88" s="5">
        <v>0</v>
      </c>
      <c r="D88" s="5">
        <v>0</v>
      </c>
      <c r="E88" s="42">
        <v>0</v>
      </c>
      <c r="F88" s="5"/>
    </row>
    <row r="89" spans="1:6" x14ac:dyDescent="0.25">
      <c r="A89" s="81" t="s">
        <v>65</v>
      </c>
      <c r="B89" s="41" t="s">
        <v>7</v>
      </c>
      <c r="C89" s="48">
        <v>0.04</v>
      </c>
      <c r="D89" s="42">
        <f>F84</f>
        <v>6109.4821730724634</v>
      </c>
      <c r="E89" s="42">
        <f>C89*D89</f>
        <v>244.37928692289853</v>
      </c>
      <c r="F89" s="40"/>
    </row>
    <row r="90" spans="1:6" x14ac:dyDescent="0.25">
      <c r="A90" s="37"/>
      <c r="B90" s="37"/>
      <c r="C90" s="37"/>
      <c r="D90" s="38"/>
      <c r="E90" s="39"/>
      <c r="F90" s="2">
        <f>E89+E88</f>
        <v>244.37928692289853</v>
      </c>
    </row>
    <row r="91" spans="1:6" x14ac:dyDescent="0.25">
      <c r="A91" s="83"/>
      <c r="B91" s="83"/>
      <c r="C91" s="83"/>
      <c r="D91" s="83"/>
      <c r="E91" s="83"/>
      <c r="F91" s="83"/>
    </row>
    <row r="92" spans="1:6" x14ac:dyDescent="0.25">
      <c r="A92" s="84" t="s">
        <v>59</v>
      </c>
      <c r="B92" s="84"/>
      <c r="C92" s="84"/>
      <c r="D92" s="84"/>
      <c r="E92" s="84"/>
      <c r="F92" s="84"/>
    </row>
    <row r="93" spans="1:6" ht="26.25" x14ac:dyDescent="0.25">
      <c r="A93" s="5" t="s">
        <v>60</v>
      </c>
      <c r="B93" s="5" t="s">
        <v>61</v>
      </c>
      <c r="C93" s="5" t="s">
        <v>62</v>
      </c>
      <c r="D93" s="5" t="s">
        <v>63</v>
      </c>
      <c r="E93" s="78" t="s">
        <v>64</v>
      </c>
      <c r="F93" s="8"/>
    </row>
    <row r="94" spans="1:6" x14ac:dyDescent="0.25">
      <c r="A94" s="17" t="s">
        <v>86</v>
      </c>
      <c r="B94" s="36" t="s">
        <v>7</v>
      </c>
      <c r="C94" s="36">
        <v>2.7900000000000001E-2</v>
      </c>
      <c r="D94" s="53">
        <v>4500</v>
      </c>
      <c r="E94" s="23">
        <f>C94*D94</f>
        <v>125.55000000000001</v>
      </c>
      <c r="F94" s="43"/>
    </row>
    <row r="95" spans="1:6" x14ac:dyDescent="0.25">
      <c r="A95" s="17" t="s">
        <v>87</v>
      </c>
      <c r="B95" s="36" t="s">
        <v>7</v>
      </c>
      <c r="C95" s="36">
        <v>3.7499999999999999E-2</v>
      </c>
      <c r="D95" s="34">
        <v>4500</v>
      </c>
      <c r="E95" s="23">
        <f>C95*D95</f>
        <v>168.75</v>
      </c>
      <c r="F95" s="43"/>
    </row>
    <row r="96" spans="1:6" x14ac:dyDescent="0.25">
      <c r="A96" s="17" t="s">
        <v>58</v>
      </c>
      <c r="B96" s="36" t="s">
        <v>7</v>
      </c>
      <c r="C96" s="36">
        <v>0.13</v>
      </c>
      <c r="D96" s="34">
        <v>4500</v>
      </c>
      <c r="E96" s="23">
        <f>C96*D96</f>
        <v>585</v>
      </c>
      <c r="F96" s="43"/>
    </row>
    <row r="97" spans="1:6" x14ac:dyDescent="0.25">
      <c r="A97" s="47" t="s">
        <v>51</v>
      </c>
      <c r="B97" s="46" t="s">
        <v>7</v>
      </c>
      <c r="C97" s="46">
        <f>SUM(C94:C96)</f>
        <v>0.19540000000000002</v>
      </c>
      <c r="D97" s="5"/>
      <c r="E97" s="23">
        <f>SUM(E94:E96)</f>
        <v>879.3</v>
      </c>
      <c r="F97" s="44"/>
    </row>
    <row r="98" spans="1:6" x14ac:dyDescent="0.25">
      <c r="A98" s="17"/>
      <c r="B98" s="36"/>
      <c r="C98" s="6"/>
      <c r="D98" s="5"/>
      <c r="E98" s="34"/>
      <c r="F98" s="45">
        <f>C97*(F84+F90)</f>
        <v>1241.5445292830939</v>
      </c>
    </row>
    <row r="99" spans="1:6" x14ac:dyDescent="0.25">
      <c r="A99" s="85" t="s">
        <v>52</v>
      </c>
      <c r="B99" s="86"/>
      <c r="C99" s="86"/>
      <c r="D99" s="86"/>
      <c r="E99" s="87"/>
      <c r="F99" s="31">
        <f>F84+F90+E97</f>
        <v>7233.1614599953618</v>
      </c>
    </row>
    <row r="100" spans="1:6" x14ac:dyDescent="0.25">
      <c r="A100" s="77"/>
      <c r="B100" s="77"/>
      <c r="C100" s="77"/>
      <c r="D100" s="77"/>
      <c r="E100" s="77"/>
      <c r="F100" s="54"/>
    </row>
    <row r="101" spans="1:6" x14ac:dyDescent="0.25">
      <c r="A101" s="85" t="s">
        <v>52</v>
      </c>
      <c r="B101" s="86"/>
      <c r="C101" s="86"/>
      <c r="D101" s="86"/>
      <c r="E101" s="87"/>
      <c r="F101" s="31">
        <f>F84+F90+E97</f>
        <v>7233.1614599953618</v>
      </c>
    </row>
    <row r="102" spans="1:6" x14ac:dyDescent="0.25">
      <c r="A102" s="59" t="s">
        <v>80</v>
      </c>
      <c r="B102" s="60"/>
      <c r="C102" s="60"/>
      <c r="D102" s="60"/>
      <c r="E102" s="61"/>
      <c r="F102" s="62">
        <f>F101/B6</f>
        <v>361.65807299976808</v>
      </c>
    </row>
    <row r="103" spans="1:6" x14ac:dyDescent="0.25">
      <c r="A103" s="59" t="s">
        <v>81</v>
      </c>
      <c r="B103" s="60"/>
      <c r="C103" s="60"/>
      <c r="D103" s="60"/>
      <c r="E103" s="61"/>
      <c r="F103" s="62">
        <f>F102/F48</f>
        <v>2.7819851769212929</v>
      </c>
    </row>
    <row r="104" spans="1:6" ht="16.5" thickBot="1" x14ac:dyDescent="0.3">
      <c r="A104" s="85" t="s">
        <v>57</v>
      </c>
      <c r="B104" s="86"/>
      <c r="C104" s="86"/>
      <c r="D104" s="86"/>
      <c r="E104" s="86"/>
      <c r="F104" s="63">
        <f>F101*10</f>
        <v>72331.614599953624</v>
      </c>
    </row>
    <row r="105" spans="1:6" x14ac:dyDescent="0.25">
      <c r="A105" t="s">
        <v>99</v>
      </c>
      <c r="B105" s="77"/>
      <c r="C105" s="77"/>
      <c r="D105" s="77"/>
      <c r="E105" s="77"/>
      <c r="F105" s="54"/>
    </row>
    <row r="106" spans="1:6" x14ac:dyDescent="0.25">
      <c r="A106" t="s">
        <v>96</v>
      </c>
    </row>
    <row r="107" spans="1:6" x14ac:dyDescent="0.25">
      <c r="A107" t="s">
        <v>88</v>
      </c>
    </row>
    <row r="108" spans="1:6" x14ac:dyDescent="0.25">
      <c r="A108" t="s">
        <v>91</v>
      </c>
    </row>
    <row r="109" spans="1:6" x14ac:dyDescent="0.25">
      <c r="A109" t="s">
        <v>100</v>
      </c>
      <c r="D109" s="51"/>
    </row>
    <row r="110" spans="1:6" x14ac:dyDescent="0.25">
      <c r="D110" s="52"/>
    </row>
    <row r="111" spans="1:6" x14ac:dyDescent="0.25">
      <c r="D111" s="52"/>
    </row>
    <row r="112" spans="1:6" x14ac:dyDescent="0.25">
      <c r="C112" s="55"/>
    </row>
    <row r="113" spans="3:3" x14ac:dyDescent="0.25">
      <c r="C113" s="55"/>
    </row>
    <row r="114" spans="3:3" x14ac:dyDescent="0.25">
      <c r="C114" s="55"/>
    </row>
  </sheetData>
  <mergeCells count="55">
    <mergeCell ref="A91:F91"/>
    <mergeCell ref="A92:F92"/>
    <mergeCell ref="A99:E99"/>
    <mergeCell ref="A101:E101"/>
    <mergeCell ref="A104:E104"/>
    <mergeCell ref="A84:E84"/>
    <mergeCell ref="A61:F61"/>
    <mergeCell ref="B62:C62"/>
    <mergeCell ref="D62:E62"/>
    <mergeCell ref="A69:E69"/>
    <mergeCell ref="A70:F70"/>
    <mergeCell ref="A71:F71"/>
    <mergeCell ref="B72:C72"/>
    <mergeCell ref="D72:E72"/>
    <mergeCell ref="A81:E81"/>
    <mergeCell ref="A82:E82"/>
    <mergeCell ref="A83:F83"/>
    <mergeCell ref="A59:E59"/>
    <mergeCell ref="B46:D46"/>
    <mergeCell ref="B47:D47"/>
    <mergeCell ref="B48:D48"/>
    <mergeCell ref="B49:D49"/>
    <mergeCell ref="B50:D50"/>
    <mergeCell ref="A51:B51"/>
    <mergeCell ref="C51:D51"/>
    <mergeCell ref="B52:D52"/>
    <mergeCell ref="A53:D53"/>
    <mergeCell ref="A55:F55"/>
    <mergeCell ref="B56:C56"/>
    <mergeCell ref="D56:E56"/>
    <mergeCell ref="B45:D45"/>
    <mergeCell ref="E45:F45"/>
    <mergeCell ref="A31:F31"/>
    <mergeCell ref="A32:F32"/>
    <mergeCell ref="B33:C33"/>
    <mergeCell ref="E33:F33"/>
    <mergeCell ref="B34:C34"/>
    <mergeCell ref="B35:C35"/>
    <mergeCell ref="B36:C36"/>
    <mergeCell ref="B37:C37"/>
    <mergeCell ref="B39:C39"/>
    <mergeCell ref="A43:F43"/>
    <mergeCell ref="A44:F44"/>
    <mergeCell ref="A30:E30"/>
    <mergeCell ref="A3:F3"/>
    <mergeCell ref="A8:F8"/>
    <mergeCell ref="A9:F9"/>
    <mergeCell ref="A17:E17"/>
    <mergeCell ref="A19:E19"/>
    <mergeCell ref="A23:F23"/>
    <mergeCell ref="A24:F24"/>
    <mergeCell ref="A25:F25"/>
    <mergeCell ref="B26:C26"/>
    <mergeCell ref="E26:F26"/>
    <mergeCell ref="B29:C29"/>
  </mergeCells>
  <pageMargins left="0.25" right="0.25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XVI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Município Paverama</cp:lastModifiedBy>
  <cp:lastPrinted>2022-10-10T11:28:39Z</cp:lastPrinted>
  <dcterms:created xsi:type="dcterms:W3CDTF">2015-06-06T17:44:09Z</dcterms:created>
  <dcterms:modified xsi:type="dcterms:W3CDTF">2022-10-10T11:31:36Z</dcterms:modified>
</cp:coreProperties>
</file>