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commentsmeta2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Coleta Domiciliar" sheetId="1" r:id="rId4"/>
    <sheet state="visible" name="2.Encargos Sociais" sheetId="2" r:id="rId5"/>
    <sheet state="visible" name="3.CAGED" sheetId="3" r:id="rId6"/>
    <sheet state="visible" name="4.BDI" sheetId="4" r:id="rId7"/>
    <sheet state="visible" name="5. Depreciação" sheetId="5" r:id="rId8"/>
    <sheet state="visible" name="6.Remuneração de capital" sheetId="6" r:id="rId9"/>
    <sheet state="visible" name="7. Dimensionamento" sheetId="7" r:id="rId10"/>
  </sheets>
  <definedNames>
    <definedName name="AbaRemun">'6.Remuneração de capital'!$A$1</definedName>
    <definedName name="AbaDeprec">'5. Depreciação'!$A$1</definedName>
    <definedName hidden="1" name="Google_Sheet_Link_437269334">AbaRemun</definedName>
    <definedName hidden="1" name="Google_Sheet_Link_765326651">AbaDeprec</definedName>
  </definedNames>
  <calcPr/>
  <extLst>
    <ext uri="GoogleSheetsCustomDataVersion1">
      <go:sheetsCustomData xmlns:go="http://customooxmlschemas.google.com/" r:id="rId11" roundtripDataSignature="AMtx7mggliYnjVAP5zbHd7kjRaD+o9M7h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93">
      <text>
        <t xml:space="preserve">======
ID#AAAAumSeeoI
Clauber Bridi    (2023-04-02 16:20:21)
Informar o valor do seguro contra terceiros de um caminhão, se houver previsão no Projeto Básico</t>
      </text>
    </comment>
    <comment authorId="0" ref="C61">
      <text>
        <t xml:space="preserve">======
ID#AAAAumSeeoE
Clauber Bridi    (2023-04-02 16:20:21)
Informar o número de horas extras trabalhadas em horário diurno de segunda a sábado</t>
      </text>
    </comment>
    <comment authorId="0" ref="C316">
      <text>
        <t xml:space="preserve">======
ID#AAAAumSeen8
Clauber Bridi    (2023-04-02 16:20:21)
Informar o consumo de óleo hidráulico a cada 1000km</t>
      </text>
    </comment>
    <comment authorId="0" ref="C158">
      <text>
        <t xml:space="preserve">======
ID#AAAAumSeen4
Clauber Bridi    (2023-04-02 16:20:21)
Informar a durabilidade estimada em meses, para cada EPI</t>
      </text>
    </comment>
    <comment authorId="0" ref="C188">
      <text>
        <t xml:space="preserve">======
ID#AAAAumSeeoA
Clauber Bridi    (2023-04-02 16:20:21)
Informar a durabilidade estimada em meses, para cada EPI</t>
      </text>
    </comment>
    <comment authorId="0" ref="D157">
      <text>
        <t xml:space="preserve">======
ID#AAAAumSeen0
Clauber Bridi    (2023-04-02 16:20:21)
Informar o valor unitário estimado para aquisição de cada EPI</t>
      </text>
    </comment>
    <comment authorId="0" ref="D348">
      <text>
        <t xml:space="preserve">======
ID#AAAAumSeenw
Clauber Bridi    (2023-04-02 16:20:21)
Informar o preço unitário de cada pneu</t>
      </text>
    </comment>
    <comment authorId="0" ref="D59">
      <text>
        <t xml:space="preserve">======
ID#AAAAumSeens
Clauber Bridi    (2023-04-02 16:20:21)
Informar o Piso da categoria fixado na Convenção Coletiva</t>
      </text>
    </comment>
    <comment authorId="0" ref="D376">
      <text>
        <t xml:space="preserve">======
ID#AAAAumSeeno
Clauber Bridi    (2023-04-02 16:20:21)
Informar o valor unitário estimado para aquisição de cada material</t>
      </text>
    </comment>
    <comment authorId="0" ref="C119">
      <text>
        <t xml:space="preserve">======
ID#AAAAumSeenk
Clauber Bridi    (2023-04-02 16:20:21)
Informar o número de horas noturnas trabalhadas no intervalo das 22:00h as 5:00h</t>
      </text>
    </comment>
    <comment authorId="0" ref="B52">
      <text>
        <t xml:space="preserve">======
ID#AAAAumSeeng
Clauber Bridi    (2023-04-02 16:20:21)
Informar o fator de utilização das equipes de coleta. 
Por exemplo:
Equipes com utilização integral = 100%
Equipes com utilização parcial = n° horas trabalhadas por semana /44 horas</t>
      </text>
    </comment>
    <comment authorId="0" ref="D373">
      <text>
        <t xml:space="preserve">======
ID#AAAAumSeenY
Clauber Bridi    (2023-04-02 16:20:21)
Informar o valor unitário estimado para aquisição de cada material</t>
      </text>
    </comment>
    <comment authorId="0" ref="A389">
      <text>
        <t xml:space="preserve">======
ID#AAAAumSeenU
Clauber Bridi    (2023-04-02 16:20:21)
Especificar somente quando for exigido no Projeto Básico</t>
      </text>
    </comment>
    <comment authorId="0" ref="C67">
      <text>
        <t xml:space="preserve">======
ID#AAAAumSeenQ
Clauber Bridi    (2023-04-02 16:20:21)
Informar a quantidade de trabalhadores na função</t>
      </text>
    </comment>
    <comment authorId="0" ref="C226">
      <text>
        <t xml:space="preserve">======
ID#AAAAumSeenI
Clauber Bridi    (2023-04-02 16:20:21)
Na elaboração do orçamento-base da licitação, informar 0 (zero). Na proposta da licitante, informar a idade do compactador proposto.</t>
      </text>
    </comment>
    <comment authorId="0" ref="C98">
      <text>
        <t xml:space="preserve">======
ID#AAAAumSeenE
Clauber Bridi    (2023-04-02 16:20:21)
Informar a quantidade de trabalhadores na função</t>
      </text>
    </comment>
    <comment authorId="0" ref="D158">
      <text>
        <t xml:space="preserve">======
ID#AAAAumSeenA
Clauber Bridi    (2023-04-02 16:20:21)
Informar o valor unitário estimado para aquisição de cada EPI</t>
      </text>
    </comment>
    <comment authorId="0" ref="C318">
      <text>
        <t xml:space="preserve">======
ID#AAAAumSeem8
Clauber Bridi    (2023-04-02 16:20:21)
Informar o consumo de graxa a cada 1000km</t>
      </text>
    </comment>
    <comment authorId="0" ref="D224">
      <text>
        <t xml:space="preserve">======
ID#AAAAumSeem4
Clauber Bridi    (2023-04-02 16:20:21)
Informar o preço unitário do equipamento compactador</t>
      </text>
    </comment>
    <comment authorId="0" ref="C160">
      <text>
        <t xml:space="preserve">======
ID#AAAAumSeem0
Clauber Bridi    (2023-04-02 16:20:21)
Informar a durabilidade estimada em meses, para cada EPI</t>
      </text>
    </comment>
    <comment authorId="0" ref="D161">
      <text>
        <t xml:space="preserve">======
ID#AAAAumSeemw
Clauber Bridi    (2023-04-02 16:20:21)
Informar o valor unitário estimado para aquisição de cada EPI</t>
      </text>
    </comment>
    <comment authorId="0" ref="C107">
      <text>
        <t xml:space="preserve">======
ID#AAAAumSeemo
Clauber Bridi    (2023-04-02 16:20:21)
Percentual estabelecido nas Normas de Segurança de Trabalho ou pelo laudo de responsável técnico devidamente habilitado</t>
      </text>
    </comment>
    <comment authorId="0" ref="D160">
      <text>
        <t xml:space="preserve">======
ID#AAAAumSeems
Clauber Bridi    (2023-04-02 16:20:21)
Informar o valor unitário estimado para aquisição de cada EPI</t>
      </text>
    </comment>
    <comment authorId="0" ref="C190">
      <text>
        <t xml:space="preserve">======
ID#AAAAumSeemk
Clauber Bridi    (2023-04-02 16:20:21)
Informar a durabilidade estimada em meses, para cada EPI</t>
      </text>
    </comment>
    <comment authorId="0" ref="A127">
      <text>
        <t xml:space="preserve">======
ID#AAAAumSeemg
Clauber Bridi    (2023-04-02 16:20:21)
Cálculo do descanso semanal remunerado incidente sobre as horas extras habitualmente prestadas. Considerados 63 feriados + domingos e 302 dias trabalhados por ano</t>
      </text>
    </comment>
    <comment authorId="0" ref="C375">
      <text>
        <t xml:space="preserve">======
ID#AAAAumSeemc
Clauber Bridi    (2023-04-02 16:20:21)
Informar a quantidade estimada por mês. Por exemplo, se a durabilidade estimada é de 6 meses, informar 1/6; se a durabilidade estimada é de 3 meses informar 1/3, etc..</t>
      </text>
    </comment>
    <comment authorId="0" ref="C222">
      <text>
        <t xml:space="preserve">======
ID#AAAAumSeemU
Clauber Bridi    (2023-04-02 16:20:21)
Informar o valor da depreciação do caminhão, adotando o valor sugerido pelo TCE ou outro valor estimado</t>
      </text>
    </comment>
    <comment authorId="0" ref="A62">
      <text>
        <t xml:space="preserve">======
ID#AAAAumSeemQ
Clauber Bridi    (2023-04-02 16:20:21)
Cálculo do descanso semanal remunerado incidente sobre as horas extras habitualmente prestadas. Considerada a média de 63 feriados + domingos e 302 dias trabalhados por ano</t>
      </text>
    </comment>
    <comment authorId="0" ref="D310">
      <text>
        <t xml:space="preserve">======
ID#AAAAumSeemM
Clauber Bridi    (2023-04-02 16:20:21)
Informar o preço unitário do combustivel</t>
      </text>
    </comment>
    <comment authorId="0" ref="D318">
      <text>
        <t xml:space="preserve">======
ID#AAAAumSeemI
Clauber Bridi    (2023-04-02 16:20:21)
Informar o preço unitário do litro da graxa</t>
      </text>
    </comment>
    <comment authorId="0" ref="C155">
      <text>
        <t xml:space="preserve">======
ID#AAAAumSeemE
Clauber Bridi    (2023-04-02 16:20:21)
Informar a durabilidade estimada em meses, para cada EPI</t>
      </text>
    </comment>
    <comment authorId="0" ref="B307">
      <text>
        <t xml:space="preserve">======
ID#AAAAumSeemA
Clauber Bridi    (2023-04-02 16:20:21)
Informar a quilometragem mensal percorrida, de acordo com o projeto básico</t>
      </text>
    </comment>
    <comment authorId="0" ref="C135">
      <text>
        <t xml:space="preserve">======
ID#AAAAumSeel4
Clauber Bridi    (2023-04-02 16:20:21)
Informar a quantidade de trabalhadores na função</t>
      </text>
    </comment>
    <comment authorId="0" ref="C128">
      <text>
        <t xml:space="preserve">======
ID#AAAAumSeel0
Clauber Bridi    (2023-04-02 16:20:21)
Informar 1 se a base de cálculo for o Salário Mínimo Nacional; Informar 2 se a base de cálculo for o Piso da Categoria;</t>
      </text>
    </comment>
    <comment authorId="0" ref="C192">
      <text>
        <t xml:space="preserve">======
ID#AAAAumSeelw
Clauber Bridi    (2023-04-02 16:20:21)
Informar a durabilidade estimada em meses, para cada EPI</t>
      </text>
    </comment>
    <comment authorId="0" ref="C91">
      <text>
        <t xml:space="preserve">======
ID#AAAAumSeels
Clauber Bridi    (2023-04-02 16:20:21)
Informar o número de horas extras trabalhadas em horário noturno de segunda à sábado</t>
      </text>
    </comment>
    <comment authorId="0" ref="C60">
      <text>
        <t xml:space="preserve">======
ID#AAAAumSeelk
Clauber Bridi    (2023-04-02 16:20:21)
Informar o número de horas extras trabalhadas nos domingos e feriados em horário diurno</t>
      </text>
    </comment>
    <comment authorId="0" ref="C423">
      <text>
        <t xml:space="preserve">======
ID#AAAAumSeelg
Clauber Bridi    (2023-04-02 16:20:21)
Preencher a aba 4.BDI</t>
      </text>
    </comment>
    <comment authorId="0" ref="C162">
      <text>
        <t xml:space="preserve">======
ID#AAAAumSeelc
Clauber Bridi    (2023-04-02 16:20:21)
Informar a durabilidade estimada em meses, para cada EPI</t>
      </text>
    </comment>
    <comment authorId="0" ref="D350">
      <text>
        <t xml:space="preserve">======
ID#AAAAumSeelY
Clauber Bridi    (2023-04-02 16:20:21)
Informar o preço unitário de cada recapagem</t>
      </text>
    </comment>
    <comment authorId="0" ref="C159">
      <text>
        <t xml:space="preserve">======
ID#AAAAumSeelU
Clauber Bridi    (2023-04-02 16:20:21)
Informar a durabilidade estimada em meses, para cada EPI</t>
      </text>
    </comment>
    <comment authorId="0" ref="C376">
      <text>
        <t xml:space="preserve">======
ID#AAAAumSeelM
Clauber Bridi    (2023-04-02 16:20:21)
Informar a quantidade estimada por mês. Por exemplo, se a durabilidade estimada é de 6 meses, informar 1/6; se a durabilidade estimada é de 3 meses informar 1/3, etc..</t>
      </text>
    </comment>
    <comment authorId="0" ref="C351">
      <text>
        <t xml:space="preserve">======
ID#AAAAumSeelI
Clauber Bridi    (2023-04-02 16:20:21)
Informar a durabilidade média dos pneus considerando todas as recapagens, em km</t>
      </text>
    </comment>
    <comment authorId="0" ref="D194">
      <text>
        <t xml:space="preserve">======
ID#AAAAumSeelE
Clauber Bridi    (2023-04-02 16:20:21)
Informar o valor mensal de higienização de uniforme para 1 funcionário</t>
      </text>
    </comment>
    <comment authorId="0" ref="D155">
      <text>
        <t xml:space="preserve">======
ID#AAAAumSeelA
Clauber Bridi    (2023-04-02 16:20:21)
Informar o valor unitário estimado para aquisição de cada EPI</t>
      </text>
    </comment>
    <comment authorId="0" ref="C131">
      <text>
        <t xml:space="preserve">======
ID#AAAAumSeek0
Clauber Bridi    (2023-04-02 16:20:21)
Preencher a planilha Encargos Sociais e CAGED</t>
      </text>
    </comment>
    <comment authorId="0" ref="C374">
      <text>
        <t xml:space="preserve">======
ID#AAAAumSeekw
Clauber Bridi    (2023-04-02 16:20:21)
Informar a quantidade estimada por mês. Por exemplo, se a durabilidade estimada é de 6 meses, informar 1/6; se a durabilidade estimada é de 3 meses informar 1/3, etc..</t>
      </text>
    </comment>
    <comment authorId="0" ref="D140">
      <text>
        <t xml:space="preserve">======
ID#AAAAumSeeks
Clauber Bridi    (2023-04-02 16:20:21)
Informar o valor unitário do VT no município</t>
      </text>
    </comment>
    <comment authorId="0" ref="C124">
      <text>
        <t xml:space="preserve">======
ID#AAAAumSeeko
Clauber Bridi    (2023-04-02 16:20:21)
Informar o número de horas extras trabalhadas em horário noturno de segunda à sábado</t>
      </text>
    </comment>
    <comment authorId="0" ref="C220">
      <text>
        <t xml:space="preserve">======
ID#AAAAumSeekk
Clauber Bridi    (2023-04-02 16:20:21)
Informar a vida útil estimada para o caminhão, em anos</t>
      </text>
    </comment>
    <comment authorId="0" ref="C191">
      <text>
        <t xml:space="preserve">======
ID#AAAAumSeekg
Clauber Bridi    (2023-04-02 16:20:21)
Informar a durabilidade estimada em meses, para cada EPI</t>
      </text>
    </comment>
    <comment authorId="0" ref="D343">
      <text>
        <t xml:space="preserve">======
ID#AAAAumSeekU
Clauber Bridi    (2023-04-02 16:20:21)
Informar o custo de manutenção em R$/km rodado</t>
      </text>
    </comment>
    <comment authorId="0" ref="D162">
      <text>
        <t xml:space="preserve">======
ID#AAAAumSeekQ
Clauber Bridi    (2023-04-02 16:20:21)
Informar o valor unitário estimado para aquisição de cada EPI</t>
      </text>
    </comment>
    <comment authorId="0" ref="C164">
      <text>
        <t xml:space="preserve">======
ID#AAAAumSeekM
Clauber Bridi    (2023-04-02 16:20:21)
Informar a durabilidade estimada em meses, para cada EPI</t>
      </text>
    </comment>
    <comment authorId="0" ref="C161">
      <text>
        <t xml:space="preserve">======
ID#AAAAumSeekI
Clauber Bridi    (2023-04-02 16:20:21)
Informar a durabilidade estimada em meses, para cada EPI</t>
      </text>
    </comment>
    <comment authorId="0" ref="C314">
      <text>
        <t xml:space="preserve">======
ID#AAAAumSeekE
Clauber Bridi    (2023-04-02 16:20:21)
Informar o consumo de óleo da transmissão a cada 1000km</t>
      </text>
    </comment>
    <comment authorId="0" ref="C230">
      <text>
        <t xml:space="preserve">======
ID#AAAAumSeej8
Clauber Bridi    (2023-04-02 16:20:21)
Informar a quantidade de caminhões compactadores do respectivo modelo</t>
      </text>
    </comment>
    <comment authorId="0" ref="C92">
      <text>
        <t xml:space="preserve">======
ID#AAAAumSeekA
Clauber Bridi    (2023-04-02 16:20:21)
Informar o número de horas extras trabalhadas em horário noturno (das 22:00h as 5h) de segunda a sábado</t>
      </text>
    </comment>
    <comment authorId="0" ref="C372">
      <text>
        <t xml:space="preserve">======
ID#AAAAumSeej4
Clauber Bridi    (2023-04-02 16:20:21)
Informar a quantidade estimada por mês. Por exemplo, se a durabilidade estimada é de 6 meses, informar 1/6; se a durabilidade estimada é de 3 meses informar 1/3, etc..</t>
      </text>
    </comment>
    <comment authorId="0" ref="C236">
      <text>
        <t xml:space="preserve">======
ID#AAAAumSeej0
Clauber Bridi    (2023-04-02 16:20:21)
Informar a taxa de juros anual para remuneração do capital. Recomenda-se o uso da Taxa SELIC</t>
      </text>
    </comment>
    <comment authorId="0" ref="C89">
      <text>
        <t xml:space="preserve">======
ID#AAAAumSeejw
Clauber Bridi    (2023-04-02 16:20:21)
Informar o número de horas extras trabalhadas em horário noturno (das 22:00h as 5h) nos domingos e feriados</t>
      </text>
    </comment>
    <comment authorId="0" ref="D163">
      <text>
        <t xml:space="preserve">======
ID#AAAAumSeejs
Clauber Bridi    (2023-04-02 16:20:21)
Informar o valor unitário estimado para aquisição de cada EPI</t>
      </text>
    </comment>
    <comment authorId="0" ref="C122">
      <text>
        <t xml:space="preserve">======
ID#AAAAucbkDCI
Clauber Bridi    (2023-04-02 16:20:21)
Informar o número de horas extras trabalhadas em horário noturno (das 22:00h as 5h) nos domingos e feriados</t>
      </text>
    </comment>
    <comment authorId="0" ref="D312">
      <text>
        <t xml:space="preserve">======
ID#AAAAucbkDCM
Clauber Bridi    (2023-04-02 16:20:21)
Informar o preço unitário do litro do óleo do motor</t>
      </text>
    </comment>
    <comment authorId="0" ref="D146">
      <text>
        <t xml:space="preserve">======
ID#AAAAucbkDCE
Clauber Bridi    (2023-04-02 16:20:21)
Informar o valor unitário diário do vale refeição, considerando o desconto aplicável ao funcionário, conforme Convenção Coletiva da categoria.</t>
      </text>
    </comment>
    <comment authorId="0" ref="D219">
      <text>
        <t xml:space="preserve">======
ID#AAAAucbkDCA
Clauber Bridi    (2023-04-02 16:20:21)
Informar o preço unitário do chassis do caminhão de coleta</t>
      </text>
    </comment>
    <comment authorId="0" ref="D164">
      <text>
        <t xml:space="preserve">======
ID#AAAAucbkDB4
Clauber Bridi    (2023-04-02 16:20:21)
Informar o valor unitário estimado para aquisição de cada EPI</t>
      </text>
    </comment>
    <comment authorId="0" ref="C156">
      <text>
        <t xml:space="preserve">======
ID#AAAAucbkDB0
Clauber Bridi    (2023-04-02 16:20:21)
Informar a durabilidade estimada em meses, para cada EPI</t>
      </text>
    </comment>
    <comment authorId="0" ref="C349">
      <text>
        <t xml:space="preserve">======
ID#AAAAucbkDBw
Clauber Bridi    (2023-04-02 16:20:21)
Informar o número de recapagens por pneu</t>
      </text>
    </comment>
    <comment authorId="0" ref="C125">
      <text>
        <t xml:space="preserve">======
ID#AAAAucbkDBs
Clauber Bridi    (2023-04-02 16:20:21)
Informar o número de horas extras trabalhadas em horário noturno (das 22:00h as 5h) de segunda a sábado</t>
      </text>
    </comment>
    <comment authorId="0" ref="D101">
      <text>
        <t xml:space="preserve">======
ID#AAAAucbkDBk
Clauber Bridi    (2023-04-02 16:20:21)
Informar o Piso da categoria fixado na Convenção Coletiva</t>
      </text>
    </comment>
    <comment authorId="0" ref="D314">
      <text>
        <t xml:space="preserve">======
ID#AAAAucbkDBc
Clauber Bridi    (2023-04-02 16:20:21)
Informar o preço unitário do litro do óleo da transmissão</t>
      </text>
    </comment>
    <comment authorId="0" ref="C312">
      <text>
        <t xml:space="preserve">======
ID#AAAAucbkDBY
Clauber Bridi    (2023-04-02 16:20:21)
Informar o consumo de óleo do motor a cada 1000km</t>
      </text>
    </comment>
    <comment authorId="0" ref="C109">
      <text>
        <t xml:space="preserve">======
ID#AAAAucbkDBM
Clauber Bridi    (2023-04-02 16:20:21)
Preencher a planilha Encargos Sociais e CAGED</t>
      </text>
    </comment>
    <comment authorId="0" ref="D394">
      <text>
        <t xml:space="preserve">======
ID#AAAAucbkDBQ
Clauber Bridi    (2023-04-02 16:20:21)
Informar o valor unitário mensal para manutenção dos equipamentos de monitoramento</t>
      </text>
    </comment>
    <comment authorId="0" ref="C103">
      <text>
        <t xml:space="preserve">======
ID#AAAAucbkDBE
Clauber Bridi    (2023-04-02 16:20:21)
Informar o número de horas extras trabalhadas em horário diurno nos domingos e feriados</t>
      </text>
    </comment>
    <comment authorId="0" ref="D165">
      <text>
        <t xml:space="preserve">======
ID#AAAAucbkDBI
Clauber Bridi    (2023-04-02 16:20:21)
Informar o valor mensal de higienização de uniforme para 1 funcionário</t>
      </text>
    </comment>
    <comment authorId="0" ref="D375">
      <text>
        <t xml:space="preserve">======
ID#AAAAucbkDBA
Clauber Bridi    (2023-04-02 16:20:21)
Informar o valor unitário estimado para aquisição de cada material</t>
      </text>
    </comment>
    <comment authorId="0" ref="D372">
      <text>
        <t xml:space="preserve">======
ID#AAAAucbkDA4
Clauber Bridi    (2023-04-02 16:20:21)
Informar o valor unitário estimado para aquisição de cada material</t>
      </text>
    </comment>
    <comment authorId="0" ref="C227">
      <text>
        <t xml:space="preserve">======
ID#AAAAucbkDA8
Clauber Bridi    (2023-04-02 16:20:21)
Informar o valor da depreciação do compactador, adotando o valor sugerido pelo TCE ou outro valor estimado</t>
      </text>
    </comment>
    <comment authorId="0" ref="C189">
      <text>
        <t xml:space="preserve">======
ID#AAAAucbkDA0
Clauber Bridi    (2023-04-02 16:20:21)
Informar a durabilidade estimada em meses, para cada EPI</t>
      </text>
    </comment>
    <comment authorId="0" ref="D156">
      <text>
        <t xml:space="preserve">======
ID#AAAAucbkDAw
Clauber Bridi    (2023-04-02 16:20:21)
Informar o valor unitário estimado para aquisição de cada EPI</t>
      </text>
    </comment>
    <comment authorId="0" ref="C373">
      <text>
        <t xml:space="preserve">======
ID#AAAAucbkDAs
Clauber Bridi    (2023-04-02 16:20:21)
Informar a quantidade estimada por mês. Por exemplo, se a durabilidade estimada é de 6 meses, informar 1/6; se a durabilidade estimada é de 3 meses informar 1/3, etc..</t>
      </text>
    </comment>
    <comment authorId="0" ref="D316">
      <text>
        <t xml:space="preserve">======
ID#AAAAucbkDAk
Clauber Bridi    (2023-04-02 16:20:21)
Informar o preço unitário do litro do óleo hidráulico</t>
      </text>
    </comment>
    <comment authorId="0" ref="A5">
      <text>
        <t xml:space="preserve">======
ID#AAAAucbkDAY
Clauber Bridi    (2023-04-02 16:20:21)
Qualquer custo previsto no edital e não contemplado nesta planilha modelo deverá ser devidamente incluído</t>
      </text>
    </comment>
    <comment authorId="0" ref="C86">
      <text>
        <t xml:space="preserve">======
ID#AAAAucbkDAc
Clauber Bridi    (2023-04-02 16:20:21)
Informar o número de horas noturnas trabalhadas no intervalo das 22:00h as 5:00h</t>
      </text>
    </comment>
    <comment authorId="0" ref="C111">
      <text>
        <t xml:space="preserve">======
ID#AAAAucbkDAg
Clauber Bridi    (2023-04-02 16:20:21)
Informar a quantidade de trabalhadores na função</t>
      </text>
    </comment>
    <comment authorId="0" ref="C157">
      <text>
        <t xml:space="preserve">======
ID#AAAAucbkDAU
Clauber Bridi    (2023-04-02 16:20:21)
Informar a durabilidade estimada em meses, para cada EPI</t>
      </text>
    </comment>
    <comment authorId="0" ref="A105">
      <text>
        <t xml:space="preserve">======
ID#AAAAucbkDAQ
Clauber Bridi    (2023-04-02 16:20:21)
Cálculo do descanso semanal remunerado incidente sobre as horas extras habitualmente prestadas. Considerada a média de 63 feriados + domingos e 302 dias trabalhados por ano</t>
      </text>
    </comment>
    <comment authorId="0" ref="D102">
      <text>
        <t xml:space="preserve">======
ID#AAAAucbkDAM
Clauber Bridi    (2023-04-02 16:20:21)
Informar o valor do salário Mínimo Nacional</t>
      </text>
    </comment>
    <comment authorId="0" ref="D392">
      <text>
        <t xml:space="preserve">======
ID#AAAAucbkDAA
Clauber Bridi    (2023-04-02 16:20:21)
Informar o valor total para instalação do equipamento de monitoramento da frota, se houver previsão no Projeto Básico</t>
      </text>
    </comment>
    <comment authorId="0" ref="C348">
      <text>
        <t xml:space="preserve">======
ID#AAAAucbkDAE
Clauber Bridi    (2023-04-02 16:20:21)
Informar a quantidade de pneus novos de 1 caminhão</t>
      </text>
    </comment>
    <comment authorId="0" ref="D292">
      <text>
        <t xml:space="preserve">======
ID#AAAAucbkC_8
Clauber Bridi    (2023-04-02 16:20:21)
Informar o valor do seguro obrigatório e licenciamento anual de um caminhão</t>
      </text>
    </comment>
    <comment authorId="0" ref="C193">
      <text>
        <t xml:space="preserve">======
ID#AAAAucbkC_0
Clauber Bridi    (2023-04-02 16:20:21)
Informar a durabilidade estimada em meses, para cada EPI</t>
      </text>
    </comment>
    <comment authorId="0" ref="C104">
      <text>
        <t xml:space="preserve">======
ID#AAAAucbkC_4
Clauber Bridi    (2023-04-02 16:20:21)
Informar o número de horas extras trabalhadas em horário diurno de segunda a sábado</t>
      </text>
    </comment>
    <comment authorId="0" ref="C121">
      <text>
        <t xml:space="preserve">======
ID#AAAAucbkC_s
Clauber Bridi    (2023-04-02 16:20:21)
Informar o número de horas extras trabalhadas em horário noturno nos domingos e feriados</t>
      </text>
    </comment>
    <comment authorId="0" ref="D159">
      <text>
        <t xml:space="preserve">======
ID#AAAAucbkC_k
Clauber Bridi    (2023-04-02 16:20:21)
Informar o valor unitário estimado para aquisição de cada EPI</t>
      </text>
    </comment>
    <comment authorId="0" ref="C65">
      <text>
        <t xml:space="preserve">======
ID#AAAAucbkC_o
Clauber Bridi    (2023-04-02 16:20:21)
Preencher a planilha Encargos Sociais e CAGED</t>
      </text>
    </comment>
    <comment authorId="0" ref="C106">
      <text>
        <t xml:space="preserve">======
ID#AAAAucbkC_Y
Clauber Bridi    (2023-04-02 16:20:21)
Informar 1 se a base de cálculo for o Salário Mínimo Nacional; Informar 2 se a base de cálculo for o Piso da Categoria;</t>
      </text>
    </comment>
    <comment authorId="0" ref="C97">
      <text>
        <t xml:space="preserve">======
ID#AAAAucbkC_c
Clauber Bridi    (2023-04-02 16:20:21)
Preencher a planilha Encargos Sociais e CAGED</t>
      </text>
    </comment>
    <comment authorId="0" ref="C225">
      <text>
        <t xml:space="preserve">======
ID#AAAAucbkC_U
Clauber Bridi    (2023-04-02 16:20:21)
Informar a vida útil estimada para o compactador, em anos</t>
      </text>
    </comment>
    <comment authorId="0" ref="C310">
      <text>
        <t xml:space="preserve">======
ID#AAAAucbkC_Q
Clauber Bridi    (2023-04-02 16:20:21)
Informar o consumo estimado do veículo em km/l</t>
      </text>
    </comment>
    <comment authorId="0" ref="A94">
      <text>
        <t xml:space="preserve">======
ID#AAAAucbkC_M
Clauber Bridi    (2023-04-02 16:20:21)
Cálculo do descanso semanal remunerado incidente sobre as horas extras habitualmente prestadas. Considerados 63 feriados + domingos e 302 dias trabalhados por ano</t>
      </text>
    </comment>
    <comment authorId="0" ref="D374">
      <text>
        <t xml:space="preserve">======
ID#AAAAucbkC_I
Clauber Bridi    (2023-04-02 16:20:21)
Informar o valor unitário estimado para aquisição de cada material</t>
      </text>
    </comment>
    <comment authorId="0" ref="C221">
      <text>
        <t xml:space="preserve">======
ID#AAAAucbkC_A
Clauber Bridi    (2023-04-02 16:20:21)
Na elaboração do orçamento-base da licitação, informar 0 (zero). Na proposta da licitante, informar a idade do veículo proposto.</t>
      </text>
    </comment>
    <comment authorId="0" ref="D141">
      <text>
        <t xml:space="preserve">======
ID#AAAAucbkC_E
Clauber Bridi    (2023-04-02 16:20:21)
Valor Unitário considerando o desconto legal de até 6% do salário</t>
      </text>
    </comment>
    <comment authorId="0" ref="C88">
      <text>
        <t xml:space="preserve">======
ID#AAAAucbkC-8
Clauber Bridi    (2023-04-02 16:20:21)
Informar o número de horas extras trabalhadas em horário diurno nos domingos e feriados</t>
      </text>
    </comment>
    <comment authorId="0" ref="C163">
      <text>
        <t xml:space="preserve">======
ID#AAAAucbkC-4
Clauber Bridi    (2023-04-02 16:20:21)
Informar a durabilidade estimada em meses, para cada EPI</t>
      </text>
    </comment>
  </commentList>
  <extLst>
    <ext uri="GoogleSheetsCustomDataVersion1">
      <go:sheetsCustomData xmlns:go="http://customooxmlschemas.google.com/" r:id="rId1" roundtripDataSignature="AMtx7mjETTxXMjdCmCkCma8i1ADh3wT7O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9">
      <text>
        <t xml:space="preserve">======
ID#AAAAumSeenc
Clauber Bridi    (2023-04-02 16:20:21)
Informar o valor anual da taxa financeira, em percentual. Admite-se utilizar a SELIC</t>
      </text>
    </comment>
    <comment authorId="0" ref="C6">
      <text>
        <t xml:space="preserve">======
ID#AAAAumSeekY
Clauber Bridi    (2023-04-02 16:20:21)
Informar o % de Administração Central estimado</t>
      </text>
    </comment>
    <comment authorId="0" ref="C7">
      <text>
        <t xml:space="preserve">======
ID#AAAAucbkDBg
Clauber Bridi    (2023-04-02 16:20:21)
Informar o % de Seguros, Riscos e Garantia estimado</t>
      </text>
    </comment>
    <comment authorId="0" ref="C8">
      <text>
        <t xml:space="preserve">======
ID#AAAAucbkDBo
Clauber Bridi    (2023-04-02 16:20:21)
Informar o % de Lucro estimado</t>
      </text>
    </comment>
    <comment authorId="0" ref="C11">
      <text>
        <t xml:space="preserve">======
ID#AAAAucbkDBU
Clauber Bridi    (2023-04-02 16:20:21)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</text>
    </comment>
    <comment authorId="0" ref="C10">
      <text>
        <t xml:space="preserve">======
ID#AAAAucbkDAI
Clauber Bridi    (2023-04-02 16:20:21)
Informar o percentual de ISS, de acordo com a legislação tributária do município onde serão prestados os serviços. De 2% até o limite de 5%.</t>
      </text>
    </comment>
    <comment authorId="0" ref="E10">
      <text>
        <t xml:space="preserve">======
ID#AAAAucbkC_g
Clauber Bridi    (2023-04-02 16:20:21)
Informar a média de dias úteis entre data de pagamento prevista no contrato e a data final do período de adimplemento da parcela</t>
      </text>
    </comment>
  </commentList>
  <extLst>
    <ext uri="GoogleSheetsCustomDataVersion1">
      <go:sheetsCustomData xmlns:go="http://customooxmlschemas.google.com/" r:id="rId1" roundtripDataSignature="AMtx7mji1kCpmojiEhhHL0H3o6L+D8of3g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6">
      <text>
        <t xml:space="preserve">======
ID#AAAAumSeenM
Clauber Bridi    (2023-04-02 16:20:21)
Caso o município possua informações de pesagem, ajustar com o valor da geração média per capita realizada nos últimos 12 meses</t>
      </text>
    </comment>
    <comment authorId="0" ref="C12">
      <text>
        <t xml:space="preserve">======
ID#AAAAumSeelo
cbridi    (2023-04-02 16:20:21)
Informar 1 para caminhão toco; Informar 2 para caminhão truck</t>
      </text>
    </comment>
    <comment authorId="0" ref="C16">
      <text>
        <t xml:space="preserve">======
ID#AAAAumSeek8
Clauber Bridi    (2023-04-02 16:20:21)
Informar o número de percursos de coleta (cargas) que cada caminhão realiza por dia, considerando todos os turnos de trabalho.</t>
      </text>
    </comment>
    <comment authorId="0" ref="C13">
      <text>
        <t xml:space="preserve">======
ID#AAAAumSeek4
cbridi    (2023-04-02 16:20:21)
Informar a capacidade do compactador em m³</t>
      </text>
    </comment>
    <comment authorId="0" ref="C7">
      <text>
        <t xml:space="preserve">======
ID#AAAAumSeejk
Omar    (2023-04-02 16:20:21)
retorna a geração diária a ser recolhida</t>
      </text>
    </comment>
    <comment authorId="0" ref="C9">
      <text>
        <t xml:space="preserve">======
ID#AAAAucbkDAo
cbridi    (2023-04-02 16:20:21)
Informe o número de dias de coleta por semana</t>
      </text>
    </comment>
    <comment authorId="0" ref="C5">
      <text>
        <t xml:space="preserve">======
ID#AAAAucbkC_w
cbridi    (2023-04-02 16:20:21)
Informar a população do município a ser atendida</t>
      </text>
    </comment>
  </commentList>
  <extLst>
    <ext uri="GoogleSheetsCustomDataVersion1">
      <go:sheetsCustomData xmlns:go="http://customooxmlschemas.google.com/" r:id="rId1" roundtripDataSignature="AMtx7mhPmde0RtbifY1oT9LD0tcNDt6ZEw=="/>
    </ext>
  </extLst>
</comments>
</file>

<file path=xl/sharedStrings.xml><?xml version="1.0" encoding="utf-8"?>
<sst xmlns="http://schemas.openxmlformats.org/spreadsheetml/2006/main" count="828" uniqueCount="359">
  <si>
    <t xml:space="preserve">1. Coleta, Triagem, Transbordo e Transporte de Resíduos Sólidos </t>
  </si>
  <si>
    <t>Planilha de Composição de Custos</t>
  </si>
  <si>
    <t>Orçamento Sintético</t>
  </si>
  <si>
    <t>Descrição do Item</t>
  </si>
  <si>
    <t>Custo (R$/mês)</t>
  </si>
  <si>
    <t>%</t>
  </si>
  <si>
    <t>1.2. Recicladores</t>
  </si>
  <si>
    <t>1.3.Motorista Coleta</t>
  </si>
  <si>
    <t>1.4. Motorista transporte até o aterro sanitário</t>
  </si>
  <si>
    <t>1.5.  Vale transporte coleta</t>
  </si>
  <si>
    <t>1.6. Vale transporte - transporte</t>
  </si>
  <si>
    <t>1.7.  Vale-refeição (diário)</t>
  </si>
  <si>
    <t>1.8. Auxilio alimentação (mensal)</t>
  </si>
  <si>
    <t>1.9. Auxilio alimentação (mensal)</t>
  </si>
  <si>
    <t>3.1.1. Depreciação</t>
  </si>
  <si>
    <t>3.1.2. Remuneração do Capital</t>
  </si>
  <si>
    <t>3.2. Veículo Transporte</t>
  </si>
  <si>
    <t>3.2.1. Depreciação</t>
  </si>
  <si>
    <t>3.2.2. Remuneração do Capital</t>
  </si>
  <si>
    <t>3.3. Horas máquina carregadeira</t>
  </si>
  <si>
    <t>3.5. Impostos e Seguros - Veículo Transporte</t>
  </si>
  <si>
    <t>3.6. Consumos</t>
  </si>
  <si>
    <t>3.9. Pneus - Veículo transporte</t>
  </si>
  <si>
    <t>6. Administração Central</t>
  </si>
  <si>
    <t>PREÇO TOTAL MENSAL COM A COLETA</t>
  </si>
  <si>
    <t>Quantitativos</t>
  </si>
  <si>
    <t>Mão-de-obra</t>
  </si>
  <si>
    <t>Quantidade</t>
  </si>
  <si>
    <t>1.3. Motorista Coleta</t>
  </si>
  <si>
    <t>1.4. Motorista Transporte</t>
  </si>
  <si>
    <t>Total de mão-de-obra (postos de trabalho)</t>
  </si>
  <si>
    <t>Veículos e Equipamentos</t>
  </si>
  <si>
    <t>3.2. Veículo para o Transporte de resíduos</t>
  </si>
  <si>
    <t>Fator de utilização (FU) - Coleta e triagem</t>
  </si>
  <si>
    <t>Fator de Utilização (FU) - Carregamento + Transporte</t>
  </si>
  <si>
    <t>1. Mão-de-obra</t>
  </si>
  <si>
    <t>1.1. Coletor Turno Dia</t>
  </si>
  <si>
    <t>Discriminação</t>
  </si>
  <si>
    <t>Unidade</t>
  </si>
  <si>
    <t>Custo unitário</t>
  </si>
  <si>
    <t>Subtotal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</si>
  <si>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</si>
  <si>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Piso da categoria</t>
  </si>
  <si>
    <t>mês</t>
  </si>
  <si>
    <t>Horas Extras (100%)</t>
  </si>
  <si>
    <t>hora</t>
  </si>
  <si>
    <t>Horas Extras (50%)</t>
  </si>
  <si>
    <t>Descanso Semanal Remunerado (DSR) - hora extra</t>
  </si>
  <si>
    <t>R$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</si>
  <si>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</si>
  <si>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</si>
  <si>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</si>
  <si>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</si>
  <si>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</si>
  <si>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</si>
  <si>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</si>
  <si>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</si>
  <si>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1.3 Motorista Coleta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</si>
  <si>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</si>
  <si>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Piso da categoria (2)</t>
  </si>
  <si>
    <t>Salário mínimo nacional (1)</t>
  </si>
  <si>
    <t>Base de cálculo da Insalubridade</t>
  </si>
  <si>
    <t>Total por Motorista</t>
  </si>
  <si>
    <t>1.4 Motorista Transporte até o aterro sanitário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</si>
  <si>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</si>
  <si>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1.5. Vale Transporte Coleta e reciclagem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</si>
  <si>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</si>
  <si>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Vale Transporte</t>
  </si>
  <si>
    <t>Dias Trabalhados por mês</t>
  </si>
  <si>
    <t>dia</t>
  </si>
  <si>
    <t>Coletor</t>
  </si>
  <si>
    <t>vale</t>
  </si>
  <si>
    <t>Recicladores</t>
  </si>
  <si>
    <t>Motorista</t>
  </si>
  <si>
    <t>1.6. Vale Transporte - Transporte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</si>
  <si>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</si>
  <si>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1.7. Vale-refeição (diário)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</si>
  <si>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</si>
  <si>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unidade</t>
  </si>
  <si>
    <t>Reciclador</t>
  </si>
  <si>
    <t>Motorista Coleta</t>
  </si>
  <si>
    <t>Motorista Transporte</t>
  </si>
  <si>
    <t>1.8. Auxílio Alimentação (mensal)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</si>
  <si>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</si>
  <si>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1.9. Auxílio Alimentação (mensal)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</si>
  <si>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</si>
  <si>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Mensal com Mão-de-obra (R$/mês)</t>
  </si>
  <si>
    <t>2. Uniformes e Equipamentos de Proteção Individual</t>
  </si>
  <si>
    <t>2.1. Uniformes e EPIs para Coletor</t>
  </si>
  <si>
    <t>Durabilidade (meses)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</si>
  <si>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</si>
  <si>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Jaqueta com reflexivo (NBR 15.292)</t>
  </si>
  <si>
    <t>Calça</t>
  </si>
  <si>
    <t>Camiseta</t>
  </si>
  <si>
    <t>Boné</t>
  </si>
  <si>
    <t>Botina de segurança c/ palmilha aço</t>
  </si>
  <si>
    <t>par</t>
  </si>
  <si>
    <t>Meia de algodão com cano alto</t>
  </si>
  <si>
    <t>Capa de chuva amarela com reflexivo</t>
  </si>
  <si>
    <t>Colete reflexivo</t>
  </si>
  <si>
    <t>Luva de proteção</t>
  </si>
  <si>
    <t>Protetor solar FPS 30</t>
  </si>
  <si>
    <t>frasco 120g</t>
  </si>
  <si>
    <t>Higienização de uniformes e EPIs</t>
  </si>
  <si>
    <t>R$ mensal</t>
  </si>
  <si>
    <t>2.2. Uniformes e EPIs para recicladores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</si>
  <si>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</si>
  <si>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2.3. Uniformes e EPIs para motorista coleta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</si>
  <si>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</si>
  <si>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2.4. Uniformes e EPIs para motorista transporte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</si>
  <si>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</si>
  <si>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Mensal com Uniformes e EPIs (R$/mês)</t>
  </si>
  <si>
    <t>3. Veículos e Equipamentos</t>
  </si>
  <si>
    <r>
      <rPr>
        <rFont val="Arial"/>
        <color rgb="FF000000"/>
        <sz val="10.0"/>
      </rPr>
      <t>3.1. Veículo Coletor Compactador</t>
    </r>
    <r>
      <rPr>
        <rFont val="Arial"/>
        <color rgb="FF000000"/>
        <sz val="10.0"/>
      </rPr>
      <t xml:space="preserve"> 15</t>
    </r>
    <r>
      <rPr>
        <rFont val="Arial"/>
        <color rgb="FF000000"/>
        <sz val="10.0"/>
      </rPr>
      <t xml:space="preserve"> m³</t>
    </r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</si>
  <si>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</si>
  <si>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</si>
  <si>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</si>
  <si>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</si>
  <si>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</si>
  <si>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</si>
  <si>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</si>
  <si>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do compactador</t>
  </si>
  <si>
    <t>Vida útil do compactador</t>
  </si>
  <si>
    <t>Idade do compactador</t>
  </si>
  <si>
    <t>Depreciação do compactador</t>
  </si>
  <si>
    <t>Depreciação mensal do compactador</t>
  </si>
  <si>
    <t>Total por veículo</t>
  </si>
  <si>
    <t>Total da frota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</si>
  <si>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</si>
  <si>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</si>
  <si>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</si>
  <si>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</si>
  <si>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</si>
  <si>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</si>
  <si>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do compactador</t>
  </si>
  <si>
    <t>Valor do compactador proposto (V0)</t>
  </si>
  <si>
    <t>Investimento médio total do compactador</t>
  </si>
  <si>
    <t>Remuneração mensal de capital do compactador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</si>
  <si>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</si>
  <si>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de aquisição do container + Equipamento Roll Onn</t>
  </si>
  <si>
    <t>Vida útil da caçamba basculante</t>
  </si>
  <si>
    <t>Idade da caçamba basculante</t>
  </si>
  <si>
    <t>Depreciação da caçamba basculante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</si>
  <si>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</si>
  <si>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r>
      <rPr>
        <rFont val="Arial"/>
        <b/>
        <color theme="1"/>
        <sz val="9.0"/>
      </rPr>
      <t>Total</t>
    </r>
    <r>
      <rPr>
        <rFont val="Arial"/>
        <b/>
        <color theme="1"/>
        <sz val="9.0"/>
        <u/>
      </rPr>
      <t xml:space="preserve"> (R$)</t>
    </r>
  </si>
  <si>
    <t>Carregadeira para o transbordo</t>
  </si>
  <si>
    <t>Hora/mês</t>
  </si>
  <si>
    <t>3.4. Impostos e Seguros - Veículo Coleta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</si>
  <si>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</si>
  <si>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IPVA</t>
  </si>
  <si>
    <t>Licenciamento e Seguro obrigatório</t>
  </si>
  <si>
    <t>Seguro contra terceiros</t>
  </si>
  <si>
    <t>Impostos e seguros mensais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</si>
  <si>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</si>
  <si>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Quilometragem mensal - Coleta</t>
  </si>
  <si>
    <t>Consumo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</si>
  <si>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</si>
  <si>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</si>
  <si>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</si>
  <si>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</si>
  <si>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</si>
  <si>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</si>
  <si>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</si>
  <si>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</si>
  <si>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</si>
  <si>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</si>
  <si>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</si>
  <si>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</si>
  <si>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</si>
  <si>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</si>
  <si>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</si>
  <si>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</si>
  <si>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</si>
  <si>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Quilometragem mensal - Transporte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</si>
  <si>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</si>
  <si>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3.7. Manutenção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</si>
  <si>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</si>
  <si>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de manutenção dos caminhões</t>
  </si>
  <si>
    <t>3.8. Pneus - Veículo coleta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</si>
  <si>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</si>
  <si>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do jogo de pneus 275/80 R22,5</t>
  </si>
  <si>
    <t>Número de recapagens por pneu</t>
  </si>
  <si>
    <t>Custo de recapagem</t>
  </si>
  <si>
    <t>Custo jg. compl. + 2 recap./ km rodado</t>
  </si>
  <si>
    <t>km/jogo</t>
  </si>
  <si>
    <t>Custo mensal com pneus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</si>
  <si>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</si>
  <si>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Mensal com Veículos e Equipamentos (R$/mês)</t>
  </si>
  <si>
    <t>4. Ferramentas e Materiais de Consumo</t>
  </si>
  <si>
    <t>Veículo Coleta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</si>
  <si>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</si>
  <si>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Recipiente térmico para água (5L)</t>
  </si>
  <si>
    <t>Pá de Concha</t>
  </si>
  <si>
    <t>Vassoura</t>
  </si>
  <si>
    <t>Publicidade (adesivos equipamentos)</t>
  </si>
  <si>
    <t>cj</t>
  </si>
  <si>
    <t>Publicidade (adesivos veículos)</t>
  </si>
  <si>
    <t>Veículo Transporte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</si>
  <si>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</si>
  <si>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Lona</t>
  </si>
  <si>
    <t>Unid</t>
  </si>
  <si>
    <t>Custo Mensal com Ferramentas e Materiais de Consumo (R$/mês)</t>
  </si>
  <si>
    <t>5. Monitoramento da Frota</t>
  </si>
  <si>
    <t>Veículo da coleta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</si>
  <si>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</si>
  <si>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Implantação dos equipamentos de monitoramento</t>
  </si>
  <si>
    <t>Custo mensal com implantação</t>
  </si>
  <si>
    <t>Manutenção dos equipamentos de monitoramento</t>
  </si>
  <si>
    <t>Custo mensal com manutenção</t>
  </si>
  <si>
    <t>Veículo do transporte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</si>
  <si>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</si>
  <si>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Mensal com Monitoramento (R$/mês)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</si>
  <si>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</si>
  <si>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Aluguel de espaço</t>
  </si>
  <si>
    <t>Água, telefone, luz e taxas</t>
  </si>
  <si>
    <t>Custo Mensal com Administração Central (R$/mês)</t>
  </si>
  <si>
    <t>CUSTO TOTAL MENSAL COM DESPESAS OPERACIONAIS (R$/mês)</t>
  </si>
  <si>
    <t>7. Benefícios e Despesas Indiretas - BDI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</si>
  <si>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</si>
  <si>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Benefícios e despesas indiretas</t>
  </si>
  <si>
    <t>CUSTO MENSAL COM BDI (R$/mês)</t>
  </si>
  <si>
    <t>PREÇO MENSAL TOTAL (R$/mês)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</si>
  <si>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</si>
  <si>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</si>
  <si>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</si>
  <si>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</si>
  <si>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</si>
  <si>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</si>
  <si>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</si>
  <si>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</si>
  <si>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</si>
  <si>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</si>
  <si>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</si>
  <si>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</si>
  <si>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</si>
  <si>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</si>
  <si>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</si>
  <si>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</si>
  <si>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</si>
  <si>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</si>
  <si>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</si>
  <si>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</si>
  <si>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</si>
  <si>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</si>
  <si>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</si>
  <si>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</si>
  <si>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</si>
  <si>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</si>
  <si>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</si>
  <si>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</si>
  <si>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</si>
  <si>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</si>
  <si>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</si>
  <si>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</si>
  <si>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</si>
  <si>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</si>
  <si>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</si>
  <si>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</si>
  <si>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</si>
  <si>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</si>
  <si>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</si>
  <si>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</si>
  <si>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</si>
  <si>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</si>
  <si>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</si>
  <si>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</si>
  <si>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</si>
  <si>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</si>
  <si>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</si>
  <si>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</si>
  <si>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</si>
  <si>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</si>
  <si>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</si>
  <si>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</si>
  <si>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</si>
  <si>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</si>
  <si>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</si>
  <si>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</si>
  <si>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</si>
  <si>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</si>
  <si>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</si>
  <si>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</si>
  <si>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</si>
  <si>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</si>
  <si>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</si>
  <si>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</si>
  <si>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</si>
  <si>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</si>
  <si>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</si>
  <si>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</si>
  <si>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</si>
  <si>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</si>
  <si>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</si>
  <si>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</si>
  <si>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</si>
  <si>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</si>
  <si>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</si>
  <si>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</si>
  <si>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</si>
  <si>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</si>
  <si>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</si>
  <si>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</si>
  <si>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</si>
  <si>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</si>
  <si>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</si>
  <si>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Ajustado, de acordo com a nova Lei Federal nº 13.932/2019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</si>
  <si>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</si>
  <si>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</si>
  <si>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</si>
  <si>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</si>
  <si>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</si>
  <si>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</si>
  <si>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</si>
  <si>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</si>
  <si>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</si>
  <si>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</si>
  <si>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</si>
  <si>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</si>
  <si>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</si>
  <si>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</si>
  <si>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</si>
  <si>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</si>
  <si>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</si>
  <si>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</si>
  <si>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</si>
  <si>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</si>
  <si>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</si>
  <si>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</si>
  <si>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</si>
  <si>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</si>
  <si>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</si>
  <si>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</si>
  <si>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rFont val="Arial"/>
        <color theme="1"/>
        <sz val="12.0"/>
      </rPr>
      <t>J</t>
    </r>
    <r>
      <rPr>
        <rFont val="Arial"/>
        <color rgb="FF000000"/>
        <sz val="12.0"/>
        <vertAlign val="subscript"/>
      </rPr>
      <t>m</t>
    </r>
    <r>
      <rPr>
        <rFont val="Arial"/>
        <color rgb="FF000000"/>
        <sz val="12.0"/>
      </rPr>
      <t xml:space="preserve"> = remuneração de capital mensal</t>
    </r>
  </si>
  <si>
    <t>i = taxa de juros do mercado (sugere-se adotar a taxa SELIC)</t>
  </si>
  <si>
    <t>Im = investimento médio</t>
  </si>
  <si>
    <r>
      <rPr>
        <rFont val="Arial"/>
        <color theme="1"/>
        <sz val="12.0"/>
      </rPr>
      <t>V</t>
    </r>
    <r>
      <rPr>
        <rFont val="Arial"/>
        <color rgb="FF000000"/>
        <sz val="12.0"/>
        <vertAlign val="subscript"/>
      </rPr>
      <t>0</t>
    </r>
    <r>
      <rPr>
        <rFont val="Arial"/>
        <color rgb="FF000000"/>
        <sz val="12.0"/>
      </rPr>
      <t xml:space="preserve"> = valor inicial do bem</t>
    </r>
  </si>
  <si>
    <r>
      <rPr>
        <rFont val="Arial"/>
        <color theme="1"/>
        <sz val="12.0"/>
      </rPr>
      <t>V</t>
    </r>
    <r>
      <rPr>
        <rFont val="Arial"/>
        <color rgb="FF000000"/>
        <sz val="12.0"/>
        <vertAlign val="subscript"/>
      </rPr>
      <t>r</t>
    </r>
    <r>
      <rPr>
        <rFont val="Arial"/>
        <color rgb="FF000000"/>
        <sz val="12.0"/>
      </rPr>
      <t xml:space="preserve"> = valor residual do bem</t>
    </r>
  </si>
  <si>
    <t>n = vida útil do bem em anos</t>
  </si>
  <si>
    <t>7. Dimensionamento da frota</t>
  </si>
  <si>
    <t>Indicador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</si>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</sst>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  <numFmt numFmtId="171" formatCode="_-* #,##0.000_-;\-* #,##0.000_-;_-* &quot;-&quot;??_-;_-@"/>
    <numFmt numFmtId="172" formatCode="_-* #,##0.00_-;\-* #,##0.00_-;_-* &quot;-&quot;?_-;_-@"/>
    <numFmt numFmtId="173" formatCode="_-* #,##0_-;\-* #,##0_-;_-* &quot;-&quot;?_-;_-@"/>
  </numFmts>
  <fonts count="26">
    <font>
      <sz val="10.0"/>
      <color rgb="FF000000"/>
      <name val="Arial"/>
      <scheme val="minor"/>
    </font>
    <font>
      <sz val="10.0"/>
      <color theme="1"/>
      <name val="Arial"/>
    </font>
    <font>
      <b/>
      <sz val="14.0"/>
      <color theme="1"/>
      <name val="Arial"/>
    </font>
    <font/>
    <font>
      <sz val="11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  <font>
      <i/>
      <sz val="10.0"/>
      <color theme="1"/>
      <name val="Arial"/>
    </font>
    <font>
      <u/>
      <sz val="10.0"/>
      <color rgb="FF000000"/>
      <name val="Arial"/>
    </font>
    <font>
      <sz val="10.0"/>
      <color rgb="FF1F1F1F"/>
      <name val="Arial"/>
    </font>
    <font>
      <b/>
      <sz val="9.0"/>
      <color theme="1"/>
      <name val="Arial"/>
    </font>
    <font>
      <sz val="8.0"/>
      <color theme="1"/>
      <name val="Arial"/>
    </font>
    <font>
      <color theme="1"/>
      <name val="Arial"/>
    </font>
    <font>
      <u/>
      <sz val="10.0"/>
      <color rgb="FF0000FF"/>
      <name val="Arial"/>
    </font>
    <font>
      <sz val="10.0"/>
      <color rgb="FF000000"/>
      <name val="Arial"/>
    </font>
    <font>
      <u/>
      <sz val="10.0"/>
      <color rgb="FF000000"/>
      <name val="Arial"/>
    </font>
    <font>
      <b/>
      <color theme="1"/>
      <name val="Arial"/>
    </font>
    <font>
      <sz val="9.0"/>
      <color theme="1"/>
      <name val="Arial"/>
    </font>
    <font>
      <sz val="10.0"/>
      <color rgb="FFFF0000"/>
      <name val="Arial"/>
    </font>
    <font>
      <sz val="9.0"/>
      <color rgb="FF1F1F1F"/>
      <name val="&quot;Google Sans&quot;"/>
    </font>
    <font>
      <sz val="11.0"/>
      <color rgb="FF000000"/>
      <name val="Arial"/>
    </font>
    <font>
      <b/>
      <sz val="11.0"/>
      <color rgb="FF000000"/>
      <name val="Arial"/>
    </font>
    <font>
      <sz val="13.0"/>
      <color theme="1"/>
      <name val="Arial"/>
    </font>
    <font>
      <u/>
      <sz val="10.0"/>
      <color rgb="FF0000FF"/>
      <name val="Arial"/>
    </font>
    <font>
      <sz val="12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7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4" xfId="0" applyAlignment="1" applyFont="1" applyNumberFormat="1">
      <alignment vertical="center"/>
    </xf>
    <xf borderId="0" fillId="0" fontId="1" numFmtId="164" xfId="0" applyAlignment="1" applyFont="1" applyNumberFormat="1">
      <alignment vertic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4" numFmtId="164" xfId="0" applyAlignment="1" applyFont="1" applyNumberFormat="1">
      <alignment vertical="center"/>
    </xf>
    <xf borderId="0" fillId="0" fontId="4" numFmtId="0" xfId="0" applyAlignment="1" applyFont="1">
      <alignment vertical="center"/>
    </xf>
    <xf borderId="4" fillId="2" fontId="5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0" fontId="1" numFmtId="0" xfId="0" applyAlignment="1" applyBorder="1" applyFont="1">
      <alignment vertical="center"/>
    </xf>
    <xf borderId="8" fillId="0" fontId="1" numFmtId="164" xfId="0" applyAlignment="1" applyBorder="1" applyFont="1" applyNumberFormat="1">
      <alignment vertical="center"/>
    </xf>
    <xf borderId="9" fillId="0" fontId="6" numFmtId="164" xfId="0" applyAlignment="1" applyBorder="1" applyFont="1" applyNumberForma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12" fillId="0" fontId="7" numFmtId="164" xfId="0" applyAlignment="1" applyBorder="1" applyFont="1" applyNumberFormat="1">
      <alignment horizontal="left" vertical="center"/>
    </xf>
    <xf borderId="13" fillId="0" fontId="1" numFmtId="164" xfId="0" applyAlignment="1" applyBorder="1" applyFont="1" applyNumberFormat="1">
      <alignment vertical="center"/>
    </xf>
    <xf borderId="13" fillId="0" fontId="7" numFmtId="164" xfId="0" applyAlignment="1" applyBorder="1" applyFont="1" applyNumberFormat="1">
      <alignment vertical="center"/>
    </xf>
    <xf borderId="14" fillId="0" fontId="7" numFmtId="164" xfId="0" applyAlignment="1" applyBorder="1" applyFont="1" applyNumberFormat="1">
      <alignment vertical="center"/>
    </xf>
    <xf borderId="15" fillId="0" fontId="7" numFmtId="164" xfId="0" applyAlignment="1" applyBorder="1" applyFont="1" applyNumberFormat="1">
      <alignment horizontal="center" vertical="center"/>
    </xf>
    <xf borderId="16" fillId="0" fontId="7" numFmtId="164" xfId="0" applyAlignment="1" applyBorder="1" applyFont="1" applyNumberFormat="1">
      <alignment vertical="center"/>
    </xf>
    <xf borderId="17" fillId="0" fontId="7" numFmtId="164" xfId="0" applyAlignment="1" applyBorder="1" applyFont="1" applyNumberFormat="1">
      <alignment vertical="center"/>
    </xf>
    <xf borderId="18" fillId="0" fontId="7" numFmtId="165" xfId="0" applyAlignment="1" applyBorder="1" applyFont="1" applyNumberFormat="1">
      <alignment vertical="center"/>
    </xf>
    <xf borderId="19" fillId="0" fontId="7" numFmtId="10" xfId="0" applyAlignment="1" applyBorder="1" applyFont="1" applyNumberFormat="1">
      <alignment vertical="center"/>
    </xf>
    <xf borderId="0" fillId="0" fontId="7" numFmtId="164" xfId="0" applyAlignment="1" applyFont="1" applyNumberFormat="1">
      <alignment vertical="center"/>
    </xf>
    <xf borderId="0" fillId="0" fontId="7" numFmtId="0" xfId="0" applyAlignment="1" applyFont="1">
      <alignment vertical="center"/>
    </xf>
    <xf borderId="16" fillId="0" fontId="1" numFmtId="164" xfId="0" applyAlignment="1" applyBorder="1" applyFont="1" applyNumberFormat="1">
      <alignment vertical="center"/>
    </xf>
    <xf borderId="17" fillId="0" fontId="1" numFmtId="164" xfId="0" applyAlignment="1" applyBorder="1" applyFont="1" applyNumberFormat="1">
      <alignment vertical="center"/>
    </xf>
    <xf borderId="18" fillId="0" fontId="1" numFmtId="165" xfId="0" applyAlignment="1" applyBorder="1" applyFont="1" applyNumberFormat="1">
      <alignment vertical="center"/>
    </xf>
    <xf borderId="19" fillId="0" fontId="1" numFmtId="10" xfId="0" applyAlignment="1" applyBorder="1" applyFont="1" applyNumberFormat="1">
      <alignment vertical="center"/>
    </xf>
    <xf borderId="16" fillId="0" fontId="1" numFmtId="164" xfId="0" applyAlignment="1" applyBorder="1" applyFont="1" applyNumberFormat="1">
      <alignment readingOrder="0" vertical="center"/>
    </xf>
    <xf borderId="18" fillId="0" fontId="1" numFmtId="165" xfId="0" applyAlignment="1" applyBorder="1" applyFont="1" applyNumberFormat="1">
      <alignment readingOrder="0" vertical="center"/>
    </xf>
    <xf borderId="16" fillId="0" fontId="1" numFmtId="0" xfId="0" applyAlignment="1" applyBorder="1" applyFont="1">
      <alignment horizontal="left" readingOrder="0" vertical="center"/>
    </xf>
    <xf borderId="17" fillId="0" fontId="7" numFmtId="164" xfId="0" applyAlignment="1" applyBorder="1" applyFont="1" applyNumberFormat="1">
      <alignment horizontal="left" vertical="center"/>
    </xf>
    <xf borderId="19" fillId="0" fontId="1" numFmtId="10" xfId="0" applyAlignment="1" applyBorder="1" applyFont="1" applyNumberFormat="1">
      <alignment readingOrder="0" vertical="center"/>
    </xf>
    <xf borderId="16" fillId="0" fontId="7" numFmtId="164" xfId="0" applyAlignment="1" applyBorder="1" applyFont="1" applyNumberFormat="1">
      <alignment horizontal="left" vertical="center"/>
    </xf>
    <xf borderId="17" fillId="0" fontId="3" numFmtId="0" xfId="0" applyBorder="1" applyFont="1"/>
    <xf borderId="17" fillId="0" fontId="7" numFmtId="4" xfId="0" applyAlignment="1" applyBorder="1" applyFont="1" applyNumberFormat="1">
      <alignment horizontal="center" vertical="center"/>
    </xf>
    <xf borderId="16" fillId="0" fontId="8" numFmtId="164" xfId="0" applyAlignment="1" applyBorder="1" applyFont="1" applyNumberFormat="1">
      <alignment horizontal="left" vertical="center"/>
    </xf>
    <xf borderId="17" fillId="0" fontId="1" numFmtId="4" xfId="0" applyAlignment="1" applyBorder="1" applyFont="1" applyNumberFormat="1">
      <alignment horizontal="center" vertical="center"/>
    </xf>
    <xf borderId="16" fillId="0" fontId="9" numFmtId="164" xfId="0" applyAlignment="1" applyBorder="1" applyFont="1" applyNumberFormat="1">
      <alignment horizontal="left" vertical="center"/>
    </xf>
    <xf borderId="16" fillId="0" fontId="8" numFmtId="164" xfId="0" applyAlignment="1" applyBorder="1" applyFont="1" applyNumberFormat="1">
      <alignment horizontal="left" readingOrder="0" vertical="center"/>
    </xf>
    <xf borderId="16" fillId="0" fontId="1" numFmtId="164" xfId="0" applyAlignment="1" applyBorder="1" applyFont="1" applyNumberFormat="1">
      <alignment horizontal="left" readingOrder="0" vertical="center"/>
    </xf>
    <xf borderId="0" fillId="0" fontId="10" numFmtId="164" xfId="0" applyAlignment="1" applyFont="1" applyNumberFormat="1">
      <alignment readingOrder="0"/>
    </xf>
    <xf borderId="16" fillId="0" fontId="1" numFmtId="164" xfId="0" applyAlignment="1" applyBorder="1" applyFont="1" applyNumberFormat="1">
      <alignment horizontal="left" vertical="center"/>
    </xf>
    <xf borderId="18" fillId="0" fontId="7" numFmtId="165" xfId="0" applyAlignment="1" applyBorder="1" applyFont="1" applyNumberFormat="1">
      <alignment readingOrder="0" vertical="center"/>
    </xf>
    <xf borderId="16" fillId="0" fontId="7" numFmtId="164" xfId="0" applyAlignment="1" applyBorder="1" applyFont="1" applyNumberFormat="1">
      <alignment horizontal="left" readingOrder="0" vertical="center"/>
    </xf>
    <xf borderId="20" fillId="0" fontId="7" numFmtId="165" xfId="0" applyAlignment="1" applyBorder="1" applyFont="1" applyNumberFormat="1">
      <alignment readingOrder="0" vertical="center"/>
    </xf>
    <xf borderId="19" fillId="0" fontId="7" numFmtId="10" xfId="0" applyAlignment="1" applyBorder="1" applyFont="1" applyNumberFormat="1">
      <alignment readingOrder="0" vertical="center"/>
    </xf>
    <xf borderId="21" fillId="0" fontId="7" numFmtId="165" xfId="0" applyAlignment="1" applyBorder="1" applyFont="1" applyNumberFormat="1">
      <alignment vertical="center"/>
    </xf>
    <xf borderId="9" fillId="0" fontId="7" numFmtId="164" xfId="0" applyAlignment="1" applyBorder="1" applyFont="1" applyNumberFormat="1">
      <alignment horizontal="left" vertical="center"/>
    </xf>
    <xf borderId="10" fillId="0" fontId="7" numFmtId="4" xfId="0" applyAlignment="1" applyBorder="1" applyFont="1" applyNumberFormat="1">
      <alignment horizontal="center" vertical="center"/>
    </xf>
    <xf borderId="10" fillId="0" fontId="7" numFmtId="164" xfId="0" applyAlignment="1" applyBorder="1" applyFont="1" applyNumberFormat="1">
      <alignment vertical="center"/>
    </xf>
    <xf borderId="22" fillId="0" fontId="7" numFmtId="166" xfId="0" applyAlignment="1" applyBorder="1" applyFont="1" applyNumberFormat="1">
      <alignment readingOrder="0" vertical="center"/>
    </xf>
    <xf borderId="23" fillId="0" fontId="7" numFmtId="9" xfId="0" applyAlignment="1" applyBorder="1" applyFont="1" applyNumberFormat="1">
      <alignment readingOrder="0" vertical="center"/>
    </xf>
    <xf borderId="9" fillId="0" fontId="7" numFmtId="164" xfId="0" applyAlignment="1" applyBorder="1" applyFont="1" applyNumberFormat="1">
      <alignment horizontal="center" vertical="center"/>
    </xf>
    <xf borderId="24" fillId="0" fontId="3" numFmtId="0" xfId="0" applyBorder="1" applyFont="1"/>
    <xf borderId="25" fillId="0" fontId="7" numFmtId="164" xfId="0" applyAlignment="1" applyBorder="1" applyFont="1" applyNumberFormat="1">
      <alignment horizontal="right" vertical="center"/>
    </xf>
    <xf borderId="12" fillId="0" fontId="1" numFmtId="164" xfId="0" applyAlignment="1" applyBorder="1" applyFont="1" applyNumberFormat="1">
      <alignment vertical="center"/>
    </xf>
    <xf borderId="13" fillId="0" fontId="1" numFmtId="0" xfId="0" applyAlignment="1" applyBorder="1" applyFont="1">
      <alignment vertical="center"/>
    </xf>
    <xf borderId="15" fillId="0" fontId="1" numFmtId="1" xfId="0" applyAlignment="1" applyBorder="1" applyFont="1" applyNumberFormat="1">
      <alignment horizontal="center" vertical="center"/>
    </xf>
    <xf borderId="26" fillId="0" fontId="1" numFmtId="0" xfId="0" applyAlignment="1" applyBorder="1" applyFont="1">
      <alignment readingOrder="0" vertical="center"/>
    </xf>
    <xf borderId="27" fillId="0" fontId="1" numFmtId="164" xfId="0" applyAlignment="1" applyBorder="1" applyFont="1" applyNumberFormat="1">
      <alignment vertical="center"/>
    </xf>
    <xf borderId="27" fillId="0" fontId="1" numFmtId="0" xfId="0" applyAlignment="1" applyBorder="1" applyFont="1">
      <alignment vertical="center"/>
    </xf>
    <xf borderId="28" fillId="0" fontId="1" numFmtId="1" xfId="0" applyAlignment="1" applyBorder="1" applyFont="1" applyNumberFormat="1">
      <alignment horizontal="center" readingOrder="0" vertical="center"/>
    </xf>
    <xf borderId="17" fillId="0" fontId="1" numFmtId="0" xfId="0" applyAlignment="1" applyBorder="1" applyFont="1">
      <alignment vertical="center"/>
    </xf>
    <xf borderId="29" fillId="0" fontId="1" numFmtId="1" xfId="0" applyAlignment="1" applyBorder="1" applyFont="1" applyNumberFormat="1">
      <alignment horizontal="center" readingOrder="0" vertical="center"/>
    </xf>
    <xf borderId="30" fillId="0" fontId="7" numFmtId="164" xfId="0" applyAlignment="1" applyBorder="1" applyFont="1" applyNumberFormat="1">
      <alignment vertical="center"/>
    </xf>
    <xf borderId="31" fillId="0" fontId="7" numFmtId="4" xfId="0" applyAlignment="1" applyBorder="1" applyFont="1" applyNumberFormat="1">
      <alignment vertical="center"/>
    </xf>
    <xf borderId="31" fillId="0" fontId="1" numFmtId="0" xfId="0" applyAlignment="1" applyBorder="1" applyFont="1">
      <alignment vertical="center"/>
    </xf>
    <xf borderId="32" fillId="0" fontId="7" numFmtId="1" xfId="0" applyAlignment="1" applyBorder="1" applyFont="1" applyNumberFormat="1">
      <alignment horizontal="center" vertical="center"/>
    </xf>
    <xf borderId="7" fillId="0" fontId="7" numFmtId="164" xfId="0" applyAlignment="1" applyBorder="1" applyFont="1" applyNumberFormat="1">
      <alignment vertical="center"/>
    </xf>
    <xf borderId="0" fillId="0" fontId="7" numFmtId="4" xfId="0" applyAlignment="1" applyFont="1" applyNumberFormat="1">
      <alignment vertical="center"/>
    </xf>
    <xf borderId="33" fillId="0" fontId="7" numFmtId="0" xfId="0" applyAlignment="1" applyBorder="1" applyFont="1">
      <alignment horizontal="center" vertical="center"/>
    </xf>
    <xf borderId="34" fillId="0" fontId="3" numFmtId="0" xfId="0" applyBorder="1" applyFont="1"/>
    <xf borderId="35" fillId="0" fontId="3" numFmtId="0" xfId="0" applyBorder="1" applyFont="1"/>
    <xf borderId="36" fillId="0" fontId="1" numFmtId="164" xfId="0" applyAlignment="1" applyBorder="1" applyFont="1" applyNumberFormat="1">
      <alignment vertical="center"/>
    </xf>
    <xf borderId="37" fillId="0" fontId="1" numFmtId="164" xfId="0" applyAlignment="1" applyBorder="1" applyFont="1" applyNumberFormat="1">
      <alignment vertical="center"/>
    </xf>
    <xf borderId="37" fillId="0" fontId="1" numFmtId="0" xfId="0" applyAlignment="1" applyBorder="1" applyFont="1">
      <alignment vertical="center"/>
    </xf>
    <xf borderId="38" fillId="0" fontId="1" numFmtId="1" xfId="0" applyAlignment="1" applyBorder="1" applyFont="1" applyNumberFormat="1">
      <alignment horizontal="center" vertical="center"/>
    </xf>
    <xf borderId="39" fillId="0" fontId="1" numFmtId="164" xfId="0" applyAlignment="1" applyBorder="1" applyFont="1" applyNumberFormat="1">
      <alignment readingOrder="0" vertical="center"/>
    </xf>
    <xf borderId="18" fillId="0" fontId="1" numFmtId="1" xfId="0" applyAlignment="1" applyBorder="1" applyFont="1" applyNumberFormat="1">
      <alignment horizontal="center" readingOrder="0" vertical="center"/>
    </xf>
    <xf borderId="0" fillId="0" fontId="1" numFmtId="1" xfId="0" applyAlignment="1" applyFont="1" applyNumberFormat="1">
      <alignment horizontal="center" vertical="center"/>
    </xf>
    <xf borderId="0" fillId="0" fontId="1" numFmtId="167" xfId="0" applyAlignment="1" applyFont="1" applyNumberFormat="1">
      <alignment horizontal="center" vertical="center"/>
    </xf>
    <xf borderId="9" fillId="0" fontId="7" numFmtId="164" xfId="0" applyAlignment="1" applyBorder="1" applyFont="1" applyNumberFormat="1">
      <alignment readingOrder="0" vertical="center"/>
    </xf>
    <xf borderId="40" fillId="0" fontId="7" numFmtId="9" xfId="0" applyAlignment="1" applyBorder="1" applyFont="1" applyNumberFormat="1">
      <alignment readingOrder="0" vertical="center"/>
    </xf>
    <xf borderId="0" fillId="0" fontId="7" numFmtId="167" xfId="0" applyAlignment="1" applyFont="1" applyNumberFormat="1">
      <alignment horizontal="center" vertical="center"/>
    </xf>
    <xf borderId="41" fillId="0" fontId="11" numFmtId="0" xfId="0" applyAlignment="1" applyBorder="1" applyFont="1">
      <alignment horizontal="center" vertical="center"/>
    </xf>
    <xf borderId="42" fillId="0" fontId="11" numFmtId="0" xfId="0" applyAlignment="1" applyBorder="1" applyFont="1">
      <alignment horizontal="center" vertical="center"/>
    </xf>
    <xf borderId="42" fillId="0" fontId="11" numFmtId="164" xfId="0" applyAlignment="1" applyBorder="1" applyFont="1" applyNumberFormat="1">
      <alignment horizontal="center" vertical="center"/>
    </xf>
    <xf borderId="23" fillId="0" fontId="11" numFmtId="164" xfId="0" applyAlignment="1" applyBorder="1" applyFont="1" applyNumberFormat="1">
      <alignment horizontal="center" vertical="center"/>
    </xf>
    <xf borderId="43" fillId="0" fontId="1" numFmtId="0" xfId="0" applyAlignment="1" applyBorder="1" applyFont="1">
      <alignment vertical="center"/>
    </xf>
    <xf borderId="43" fillId="0" fontId="1" numFmtId="0" xfId="0" applyAlignment="1" applyBorder="1" applyFont="1">
      <alignment horizontal="center" vertical="center"/>
    </xf>
    <xf borderId="44" fillId="0" fontId="1" numFmtId="164" xfId="0" applyAlignment="1" applyBorder="1" applyFont="1" applyNumberFormat="1">
      <alignment horizontal="center" readingOrder="0" vertical="center"/>
    </xf>
    <xf borderId="43" fillId="0" fontId="1" numFmtId="164" xfId="0" applyAlignment="1" applyBorder="1" applyFont="1" applyNumberFormat="1">
      <alignment horizontal="center" vertical="center"/>
    </xf>
    <xf borderId="18" fillId="0" fontId="1" numFmtId="0" xfId="0" applyAlignment="1" applyBorder="1" applyFont="1">
      <alignment vertical="center"/>
    </xf>
    <xf borderId="18" fillId="0" fontId="1" numFmtId="0" xfId="0" applyAlignment="1" applyBorder="1" applyFont="1">
      <alignment horizontal="center" vertical="center"/>
    </xf>
    <xf borderId="18" fillId="0" fontId="1" numFmtId="2" xfId="0" applyAlignment="1" applyBorder="1" applyFont="1" applyNumberFormat="1">
      <alignment horizontal="center" readingOrder="0" vertical="center"/>
    </xf>
    <xf borderId="18" fillId="0" fontId="1" numFmtId="164" xfId="0" applyAlignment="1" applyBorder="1" applyFont="1" applyNumberFormat="1">
      <alignment horizontal="center" vertical="center"/>
    </xf>
    <xf borderId="20" fillId="0" fontId="7" numFmtId="0" xfId="0" applyAlignment="1" applyBorder="1" applyFont="1">
      <alignment vertical="center"/>
    </xf>
    <xf borderId="0" fillId="0" fontId="7" numFmtId="0" xfId="0" applyAlignment="1" applyFon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20" fillId="0" fontId="7" numFmtId="164" xfId="0" applyAlignment="1" applyBorder="1" applyFont="1" applyNumberFormat="1">
      <alignment horizontal="center" vertical="center"/>
    </xf>
    <xf borderId="18" fillId="0" fontId="1" numFmtId="0" xfId="0" applyAlignment="1" applyBorder="1" applyFont="1">
      <alignment horizontal="center" readingOrder="0" vertical="center"/>
    </xf>
    <xf borderId="0" fillId="0" fontId="1" numFmtId="164" xfId="0" applyAlignment="1" applyFont="1" applyNumberFormat="1">
      <alignment horizontal="right" vertical="center"/>
    </xf>
    <xf borderId="18" fillId="0" fontId="1" numFmtId="164" xfId="0" applyAlignment="1" applyBorder="1" applyFont="1" applyNumberFormat="1">
      <alignment readingOrder="0" vertical="center"/>
    </xf>
    <xf borderId="40" fillId="0" fontId="7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readingOrder="0" vertical="center"/>
    </xf>
    <xf borderId="18" fillId="0" fontId="7" numFmtId="0" xfId="0" applyAlignment="1" applyBorder="1" applyFont="1">
      <alignment vertical="center"/>
    </xf>
    <xf borderId="18" fillId="0" fontId="7" numFmtId="164" xfId="0" applyAlignment="1" applyBorder="1" applyFont="1" applyNumberFormat="1">
      <alignment horizontal="center" vertical="center"/>
    </xf>
    <xf borderId="17" fillId="0" fontId="7" numFmtId="0" xfId="0" applyAlignment="1" applyBorder="1" applyFont="1">
      <alignment horizontal="center" vertical="center"/>
    </xf>
    <xf borderId="17" fillId="0" fontId="7" numFmtId="164" xfId="0" applyAlignment="1" applyBorder="1" applyFont="1" applyNumberFormat="1">
      <alignment horizontal="center" vertical="center"/>
    </xf>
    <xf borderId="0" fillId="0" fontId="12" numFmtId="0" xfId="0" applyAlignment="1" applyFont="1">
      <alignment vertical="center"/>
    </xf>
    <xf borderId="0" fillId="0" fontId="1" numFmtId="0" xfId="0" applyAlignment="1" applyFont="1">
      <alignment horizontal="right" vertical="center"/>
    </xf>
    <xf borderId="18" fillId="0" fontId="1" numFmtId="167" xfId="0" applyAlignment="1" applyBorder="1" applyFont="1" applyNumberFormat="1">
      <alignment horizontal="center" vertical="center"/>
    </xf>
    <xf borderId="45" fillId="0" fontId="1" numFmtId="164" xfId="0" applyAlignment="1" applyBorder="1" applyFont="1" applyNumberFormat="1">
      <alignment readingOrder="0" vertical="center"/>
    </xf>
    <xf borderId="45" fillId="0" fontId="1" numFmtId="0" xfId="0" applyAlignment="1" applyBorder="1" applyFont="1">
      <alignment readingOrder="0" vertical="center"/>
    </xf>
    <xf borderId="18" fillId="0" fontId="1" numFmtId="164" xfId="0" applyAlignment="1" applyBorder="1" applyFont="1" applyNumberFormat="1">
      <alignment horizontal="center" readingOrder="0" vertical="center"/>
    </xf>
    <xf borderId="18" fillId="0" fontId="1" numFmtId="167" xfId="0" applyAlignment="1" applyBorder="1" applyFont="1" applyNumberFormat="1">
      <alignment readingOrder="0" vertical="center"/>
    </xf>
    <xf borderId="43" fillId="0" fontId="1" numFmtId="164" xfId="0" applyAlignment="1" applyBorder="1" applyFont="1" applyNumberFormat="1">
      <alignment horizontal="center" readingOrder="0" vertical="center"/>
    </xf>
    <xf borderId="43" fillId="0" fontId="1" numFmtId="0" xfId="0" applyAlignment="1" applyBorder="1" applyFont="1">
      <alignment readingOrder="0" vertical="center"/>
    </xf>
    <xf borderId="43" fillId="0" fontId="1" numFmtId="0" xfId="0" applyAlignment="1" applyBorder="1" applyFont="1">
      <alignment horizontal="center" readingOrder="0" vertical="center"/>
    </xf>
    <xf borderId="46" fillId="0" fontId="7" numFmtId="164" xfId="0" applyAlignment="1" applyBorder="1" applyFont="1" applyNumberFormat="1">
      <alignment vertical="center"/>
    </xf>
    <xf borderId="18" fillId="0" fontId="1" numFmtId="0" xfId="0" applyAlignment="1" applyBorder="1" applyFont="1">
      <alignment readingOrder="0" vertical="center"/>
    </xf>
    <xf borderId="18" fillId="0" fontId="1" numFmtId="164" xfId="0" applyAlignment="1" applyBorder="1" applyFont="1" applyNumberFormat="1">
      <alignment vertical="center"/>
    </xf>
    <xf borderId="9" fillId="0" fontId="7" numFmtId="0" xfId="0" applyAlignment="1" applyBorder="1" applyFont="1">
      <alignment vertical="center"/>
    </xf>
    <xf borderId="10" fillId="0" fontId="7" numFmtId="0" xfId="0" applyAlignment="1" applyBorder="1" applyFont="1">
      <alignment vertical="center"/>
    </xf>
    <xf borderId="11" fillId="0" fontId="7" numFmtId="164" xfId="0" applyAlignment="1" applyBorder="1" applyFont="1" applyNumberFormat="1">
      <alignment vertical="center"/>
    </xf>
    <xf borderId="42" fillId="0" fontId="11" numFmtId="0" xfId="0" applyAlignment="1" applyBorder="1" applyFont="1">
      <alignment horizontal="center" shrinkToFit="0" vertical="center" wrapText="1"/>
    </xf>
    <xf borderId="47" fillId="0" fontId="13" numFmtId="13" xfId="0" applyAlignment="1" applyBorder="1" applyFont="1" applyNumberFormat="1">
      <alignment horizontal="center"/>
    </xf>
    <xf borderId="47" fillId="0" fontId="13" numFmtId="164" xfId="0" applyAlignment="1" applyBorder="1" applyFont="1" applyNumberFormat="1">
      <alignment horizontal="center"/>
    </xf>
    <xf borderId="43" fillId="0" fontId="13" numFmtId="13" xfId="0" applyAlignment="1" applyBorder="1" applyFont="1" applyNumberFormat="1">
      <alignment horizontal="center"/>
    </xf>
    <xf borderId="43" fillId="0" fontId="13" numFmtId="164" xfId="0" applyAlignment="1" applyBorder="1" applyFont="1" applyNumberFormat="1">
      <alignment horizontal="center"/>
    </xf>
    <xf borderId="18" fillId="0" fontId="1" numFmtId="0" xfId="0" applyBorder="1" applyFont="1"/>
    <xf borderId="18" fillId="0" fontId="1" numFmtId="0" xfId="0" applyAlignment="1" applyBorder="1" applyFont="1">
      <alignment horizontal="center"/>
    </xf>
    <xf borderId="0" fillId="0" fontId="1" numFmtId="164" xfId="0" applyFont="1" applyNumberFormat="1"/>
    <xf borderId="0" fillId="0" fontId="1" numFmtId="0" xfId="0" applyFont="1"/>
    <xf borderId="43" fillId="0" fontId="13" numFmtId="1" xfId="0" applyAlignment="1" applyBorder="1" applyFont="1" applyNumberFormat="1">
      <alignment horizontal="center"/>
    </xf>
    <xf borderId="18" fillId="0" fontId="1" numFmtId="13" xfId="0" applyAlignment="1" applyBorder="1" applyFont="1" applyNumberFormat="1">
      <alignment horizontal="center" readingOrder="0" vertical="center"/>
    </xf>
    <xf borderId="18" fillId="0" fontId="1" numFmtId="1" xfId="0" applyAlignment="1" applyBorder="1" applyFont="1" applyNumberFormat="1">
      <alignment horizontal="center" vertical="center"/>
    </xf>
    <xf borderId="10" fillId="0" fontId="1" numFmtId="0" xfId="0" applyAlignment="1" applyBorder="1" applyFont="1">
      <alignment vertical="center"/>
    </xf>
    <xf borderId="10" fillId="0" fontId="1" numFmtId="164" xfId="0" applyAlignment="1" applyBorder="1" applyFont="1" applyNumberFormat="1">
      <alignment vertical="center"/>
    </xf>
    <xf borderId="11" fillId="0" fontId="1" numFmtId="164" xfId="0" applyAlignment="1" applyBorder="1" applyFont="1" applyNumberFormat="1">
      <alignment vertical="center"/>
    </xf>
    <xf borderId="46" fillId="0" fontId="7" numFmtId="164" xfId="0" applyAlignment="1" applyBorder="1" applyFont="1" applyNumberFormat="1">
      <alignment horizontal="center" readingOrder="0" vertical="center"/>
    </xf>
    <xf borderId="0" fillId="0" fontId="14" numFmtId="0" xfId="0" applyAlignment="1" applyFont="1">
      <alignment vertical="center"/>
    </xf>
    <xf borderId="0" fillId="0" fontId="15" numFmtId="0" xfId="0" applyAlignment="1" applyFont="1">
      <alignment readingOrder="0" vertical="center"/>
    </xf>
    <xf borderId="0" fillId="0" fontId="16" numFmtId="0" xfId="0" applyAlignment="1" applyFont="1">
      <alignment vertical="center"/>
    </xf>
    <xf borderId="0" fillId="0" fontId="15" numFmtId="164" xfId="0" applyAlignment="1" applyFont="1" applyNumberFormat="1">
      <alignment readingOrder="0"/>
    </xf>
    <xf borderId="0" fillId="0" fontId="1" numFmtId="164" xfId="0" applyAlignment="1" applyFont="1" applyNumberFormat="1">
      <alignment horizontal="center" vertical="center"/>
    </xf>
    <xf borderId="0" fillId="0" fontId="1" numFmtId="168" xfId="0" applyAlignment="1" applyFont="1" applyNumberFormat="1">
      <alignment vertical="center"/>
    </xf>
    <xf borderId="48" fillId="0" fontId="7" numFmtId="0" xfId="0" applyAlignment="1" applyBorder="1" applyFont="1">
      <alignment vertical="center"/>
    </xf>
    <xf borderId="48" fillId="0" fontId="7" numFmtId="0" xfId="0" applyAlignment="1" applyBorder="1" applyFont="1">
      <alignment horizontal="center" vertical="center"/>
    </xf>
    <xf borderId="48" fillId="0" fontId="7" numFmtId="164" xfId="0" applyAlignment="1" applyBorder="1" applyFont="1" applyNumberFormat="1">
      <alignment horizontal="center" vertical="center"/>
    </xf>
    <xf borderId="18" fillId="0" fontId="7" numFmtId="0" xfId="0" applyAlignment="1" applyBorder="1" applyFont="1">
      <alignment horizontal="center" vertical="center"/>
    </xf>
    <xf borderId="0" fillId="0" fontId="12" numFmtId="0" xfId="0" applyAlignment="1" applyFont="1">
      <alignment horizontal="left" shrinkToFit="0" vertical="center" wrapText="1"/>
    </xf>
    <xf borderId="46" fillId="0" fontId="7" numFmtId="164" xfId="0" applyAlignment="1" applyBorder="1" applyFont="1" applyNumberFormat="1">
      <alignment horizontal="center" vertical="center"/>
    </xf>
    <xf borderId="49" fillId="0" fontId="11" numFmtId="0" xfId="0" applyAlignment="1" applyBorder="1" applyFont="1">
      <alignment horizontal="center" vertical="center"/>
    </xf>
    <xf borderId="50" fillId="0" fontId="11" numFmtId="0" xfId="0" applyAlignment="1" applyBorder="1" applyFont="1">
      <alignment horizontal="center" vertical="center"/>
    </xf>
    <xf borderId="50" fillId="0" fontId="11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18" fillId="0" fontId="11" numFmtId="0" xfId="0" applyAlignment="1" applyBorder="1" applyFont="1">
      <alignment horizontal="center" vertical="center"/>
    </xf>
    <xf borderId="41" fillId="0" fontId="11" numFmtId="0" xfId="0" applyAlignment="1" applyBorder="1" applyFont="1">
      <alignment horizontal="center"/>
    </xf>
    <xf borderId="24" fillId="0" fontId="11" numFmtId="0" xfId="0" applyAlignment="1" applyBorder="1" applyFont="1">
      <alignment horizontal="center"/>
    </xf>
    <xf borderId="24" fillId="0" fontId="11" numFmtId="164" xfId="0" applyAlignment="1" applyBorder="1" applyFont="1" applyNumberFormat="1">
      <alignment horizontal="center"/>
    </xf>
    <xf borderId="11" fillId="0" fontId="11" numFmtId="164" xfId="0" applyAlignment="1" applyBorder="1" applyFont="1" applyNumberFormat="1">
      <alignment horizontal="center"/>
    </xf>
    <xf borderId="43" fillId="0" fontId="13" numFmtId="0" xfId="0" applyAlignment="1" applyBorder="1" applyFont="1">
      <alignment readingOrder="0"/>
    </xf>
    <xf borderId="51" fillId="0" fontId="13" numFmtId="0" xfId="0" applyAlignment="1" applyBorder="1" applyFont="1">
      <alignment horizontal="center"/>
    </xf>
    <xf borderId="51" fillId="0" fontId="13" numFmtId="167" xfId="0" applyAlignment="1" applyBorder="1" applyFont="1" applyNumberFormat="1">
      <alignment horizontal="center" readingOrder="0"/>
    </xf>
    <xf borderId="51" fillId="0" fontId="13" numFmtId="164" xfId="0" applyAlignment="1" applyBorder="1" applyFont="1" applyNumberFormat="1">
      <alignment horizontal="center" readingOrder="0"/>
    </xf>
    <xf borderId="51" fillId="0" fontId="13" numFmtId="164" xfId="0" applyAlignment="1" applyBorder="1" applyFont="1" applyNumberFormat="1">
      <alignment horizontal="center"/>
    </xf>
    <xf borderId="31" fillId="0" fontId="13" numFmtId="164" xfId="0" applyBorder="1" applyFont="1" applyNumberFormat="1"/>
    <xf borderId="0" fillId="0" fontId="13" numFmtId="0" xfId="0" applyFont="1"/>
    <xf borderId="0" fillId="0" fontId="13" numFmtId="164" xfId="0" applyFont="1" applyNumberFormat="1"/>
    <xf borderId="8" fillId="0" fontId="13" numFmtId="164" xfId="0" applyBorder="1" applyFont="1" applyNumberFormat="1"/>
    <xf borderId="52" fillId="0" fontId="17" numFmtId="164" xfId="0" applyAlignment="1" applyBorder="1" applyFont="1" applyNumberFormat="1">
      <alignment horizontal="center"/>
    </xf>
    <xf borderId="0" fillId="0" fontId="1" numFmtId="3" xfId="0" applyAlignment="1" applyFont="1" applyNumberFormat="1">
      <alignment vertical="center"/>
    </xf>
    <xf borderId="18" fillId="0" fontId="7" numFmtId="0" xfId="0" applyAlignment="1" applyBorder="1" applyFont="1">
      <alignment readingOrder="0" vertical="center"/>
    </xf>
    <xf borderId="18" fillId="0" fontId="1" numFmtId="3" xfId="0" applyAlignment="1" applyBorder="1" applyFont="1" applyNumberFormat="1">
      <alignment readingOrder="0" vertical="center"/>
    </xf>
    <xf borderId="44" fillId="0" fontId="1" numFmtId="4" xfId="0" applyAlignment="1" applyBorder="1" applyFont="1" applyNumberFormat="1">
      <alignment horizontal="center" readingOrder="0" vertical="center"/>
    </xf>
    <xf borderId="44" fillId="0" fontId="1" numFmtId="169" xfId="0" applyAlignment="1" applyBorder="1" applyFont="1" applyNumberFormat="1">
      <alignment horizontal="center" readingOrder="0" vertical="center"/>
    </xf>
    <xf borderId="43" fillId="0" fontId="1" numFmtId="169" xfId="0" applyAlignment="1" applyBorder="1" applyFont="1" applyNumberFormat="1">
      <alignment horizontal="center" vertical="center"/>
    </xf>
    <xf borderId="18" fillId="0" fontId="1" numFmtId="4" xfId="0" applyAlignment="1" applyBorder="1" applyFont="1" applyNumberFormat="1">
      <alignment horizontal="center" readingOrder="0" vertical="center"/>
    </xf>
    <xf borderId="18" fillId="0" fontId="1" numFmtId="169" xfId="0" applyAlignment="1" applyBorder="1" applyFont="1" applyNumberFormat="1">
      <alignment horizontal="center" vertical="center"/>
    </xf>
    <xf borderId="18" fillId="0" fontId="7" numFmtId="167" xfId="0" applyAlignment="1" applyBorder="1" applyFont="1" applyNumberFormat="1">
      <alignment horizontal="center" vertical="center"/>
    </xf>
    <xf borderId="18" fillId="0" fontId="7" numFmtId="169" xfId="0" applyAlignment="1" applyBorder="1" applyFont="1" applyNumberFormat="1">
      <alignment horizontal="center" vertical="center"/>
    </xf>
    <xf borderId="18" fillId="0" fontId="1" numFmtId="167" xfId="0" applyAlignment="1" applyBorder="1" applyFont="1" applyNumberFormat="1">
      <alignment horizontal="center" readingOrder="0" vertical="center"/>
    </xf>
    <xf borderId="44" fillId="0" fontId="1" numFmtId="0" xfId="0" applyAlignment="1" applyBorder="1" applyFont="1">
      <alignment horizontal="center" readingOrder="0" vertical="center"/>
    </xf>
    <xf borderId="18" fillId="0" fontId="1" numFmtId="3" xfId="0" applyAlignment="1" applyBorder="1" applyFont="1" applyNumberFormat="1">
      <alignment horizontal="center" readingOrder="0" vertical="center"/>
    </xf>
    <xf borderId="18" fillId="0" fontId="1" numFmtId="13" xfId="0" applyAlignment="1" applyBorder="1" applyFont="1" applyNumberFormat="1">
      <alignment horizontal="center" vertical="center"/>
    </xf>
    <xf borderId="44" fillId="0" fontId="1" numFmtId="164" xfId="0" applyAlignment="1" applyBorder="1" applyFont="1" applyNumberFormat="1">
      <alignment horizontal="center" vertical="center"/>
    </xf>
    <xf borderId="18" fillId="3" fontId="7" numFmtId="164" xfId="0" applyAlignment="1" applyBorder="1" applyFill="1" applyFont="1" applyNumberFormat="1">
      <alignment horizontal="center" readingOrder="0" vertical="center"/>
    </xf>
    <xf borderId="41" fillId="3" fontId="11" numFmtId="0" xfId="0" applyAlignment="1" applyBorder="1" applyFont="1">
      <alignment horizontal="center" vertical="center"/>
    </xf>
    <xf borderId="42" fillId="3" fontId="11" numFmtId="0" xfId="0" applyAlignment="1" applyBorder="1" applyFont="1">
      <alignment horizontal="center" vertical="center"/>
    </xf>
    <xf borderId="42" fillId="3" fontId="11" numFmtId="164" xfId="0" applyAlignment="1" applyBorder="1" applyFont="1" applyNumberFormat="1">
      <alignment horizontal="center" vertical="center"/>
    </xf>
    <xf borderId="23" fillId="3" fontId="11" numFmtId="164" xfId="0" applyAlignment="1" applyBorder="1" applyFont="1" applyNumberFormat="1">
      <alignment horizontal="center" vertical="center"/>
    </xf>
    <xf borderId="18" fillId="0" fontId="18" numFmtId="0" xfId="0" applyAlignment="1" applyBorder="1" applyFont="1">
      <alignment horizontal="center" vertical="center"/>
    </xf>
    <xf borderId="18" fillId="0" fontId="8" numFmtId="164" xfId="0" applyAlignment="1" applyBorder="1" applyFont="1" applyNumberFormat="1">
      <alignment horizontal="center" vertical="center"/>
    </xf>
    <xf borderId="46" fillId="3" fontId="7" numFmtId="164" xfId="0" applyAlignment="1" applyBorder="1" applyFont="1" applyNumberFormat="1">
      <alignment horizontal="center" vertical="center"/>
    </xf>
    <xf borderId="0" fillId="0" fontId="19" numFmtId="164" xfId="0" applyAlignment="1" applyFont="1" applyNumberFormat="1">
      <alignment vertical="center"/>
    </xf>
    <xf borderId="0" fillId="0" fontId="19" numFmtId="0" xfId="0" applyAlignment="1" applyFont="1">
      <alignment vertical="center"/>
    </xf>
    <xf borderId="9" fillId="0" fontId="7" numFmtId="0" xfId="0" applyAlignment="1" applyBorder="1" applyFont="1">
      <alignment readingOrder="0" vertical="center"/>
    </xf>
    <xf borderId="46" fillId="3" fontId="7" numFmtId="164" xfId="0" applyAlignment="1" applyBorder="1" applyFont="1" applyNumberFormat="1">
      <alignment horizontal="center" readingOrder="0" vertical="center"/>
    </xf>
    <xf borderId="0" fillId="0" fontId="7" numFmtId="0" xfId="0" applyAlignment="1" applyFont="1">
      <alignment readingOrder="0" vertical="center"/>
    </xf>
    <xf borderId="18" fillId="4" fontId="20" numFmtId="0" xfId="0" applyAlignment="1" applyBorder="1" applyFill="1" applyFont="1">
      <alignment readingOrder="0"/>
    </xf>
    <xf borderId="18" fillId="0" fontId="12" numFmtId="0" xfId="0" applyAlignment="1" applyBorder="1" applyFont="1">
      <alignment readingOrder="0" vertical="center"/>
    </xf>
    <xf borderId="18" fillId="0" fontId="1" numFmtId="164" xfId="0" applyAlignment="1" applyBorder="1" applyFont="1" applyNumberFormat="1">
      <alignment horizontal="right" readingOrder="0" vertical="center"/>
    </xf>
    <xf borderId="18" fillId="5" fontId="1" numFmtId="164" xfId="0" applyAlignment="1" applyBorder="1" applyFill="1" applyFont="1" applyNumberFormat="1">
      <alignment readingOrder="0" vertical="center"/>
    </xf>
    <xf borderId="46" fillId="3" fontId="7" numFmtId="164" xfId="0" applyAlignment="1" applyBorder="1" applyFont="1" applyNumberFormat="1">
      <alignment readingOrder="0" vertical="center"/>
    </xf>
    <xf borderId="46" fillId="3" fontId="7" numFmtId="164" xfId="0" applyAlignment="1" applyBorder="1" applyFont="1" applyNumberFormat="1">
      <alignment vertical="center"/>
    </xf>
    <xf borderId="0" fillId="0" fontId="6" numFmtId="0" xfId="0" applyAlignment="1" applyFont="1">
      <alignment vertical="center"/>
    </xf>
    <xf borderId="0" fillId="0" fontId="6" numFmtId="164" xfId="0" applyAlignment="1" applyFont="1" applyNumberFormat="1">
      <alignment vertical="center"/>
    </xf>
    <xf borderId="12" fillId="6" fontId="2" numFmtId="0" xfId="0" applyAlignment="1" applyBorder="1" applyFill="1" applyFont="1">
      <alignment horizontal="center" vertical="center"/>
    </xf>
    <xf borderId="13" fillId="0" fontId="3" numFmtId="0" xfId="0" applyBorder="1" applyFont="1"/>
    <xf borderId="53" fillId="0" fontId="3" numFmtId="0" xfId="0" applyBorder="1" applyFont="1"/>
    <xf borderId="0" fillId="0" fontId="2" numFmtId="0" xfId="0" applyAlignment="1" applyFont="1">
      <alignment vertical="center"/>
    </xf>
    <xf borderId="54" fillId="0" fontId="21" numFmtId="0" xfId="0" applyAlignment="1" applyBorder="1" applyFont="1">
      <alignment horizontal="left" vertical="center"/>
    </xf>
    <xf borderId="18" fillId="0" fontId="21" numFmtId="0" xfId="0" applyAlignment="1" applyBorder="1" applyFont="1">
      <alignment horizontal="left" vertical="center"/>
    </xf>
    <xf borderId="29" fillId="0" fontId="21" numFmtId="0" xfId="0" applyAlignment="1" applyBorder="1" applyFont="1">
      <alignment horizontal="left" vertical="center"/>
    </xf>
    <xf borderId="0" fillId="0" fontId="21" numFmtId="0" xfId="0" applyAlignment="1" applyFont="1">
      <alignment horizontal="left" vertical="center"/>
    </xf>
    <xf borderId="29" fillId="0" fontId="21" numFmtId="10" xfId="0" applyAlignment="1" applyBorder="1" applyFont="1" applyNumberFormat="1">
      <alignment horizontal="right" vertical="center"/>
    </xf>
    <xf borderId="18" fillId="0" fontId="22" numFmtId="0" xfId="0" applyAlignment="1" applyBorder="1" applyFont="1">
      <alignment horizontal="left" vertical="center"/>
    </xf>
    <xf borderId="29" fillId="0" fontId="22" numFmtId="10" xfId="0" applyAlignment="1" applyBorder="1" applyFont="1" applyNumberFormat="1">
      <alignment horizontal="right" vertical="center"/>
    </xf>
    <xf borderId="54" fillId="7" fontId="21" numFmtId="0" xfId="0" applyAlignment="1" applyBorder="1" applyFill="1" applyFont="1">
      <alignment horizontal="left" vertical="center"/>
    </xf>
    <xf borderId="18" fillId="7" fontId="22" numFmtId="0" xfId="0" applyAlignment="1" applyBorder="1" applyFont="1">
      <alignment horizontal="left" vertical="center"/>
    </xf>
    <xf borderId="29" fillId="7" fontId="22" numFmtId="10" xfId="0" applyAlignment="1" applyBorder="1" applyFont="1" applyNumberFormat="1">
      <alignment horizontal="right" vertical="center"/>
    </xf>
    <xf borderId="18" fillId="0" fontId="4" numFmtId="0" xfId="0" applyAlignment="1" applyBorder="1" applyFont="1">
      <alignment horizontal="left" vertical="center"/>
    </xf>
    <xf borderId="0" fillId="0" fontId="15" numFmtId="0" xfId="0" applyAlignment="1" applyFont="1">
      <alignment horizontal="left" vertical="center"/>
    </xf>
    <xf borderId="0" fillId="0" fontId="1" numFmtId="10" xfId="0" applyFont="1" applyNumberFormat="1"/>
    <xf borderId="0" fillId="0" fontId="21" numFmtId="9" xfId="0" applyAlignment="1" applyFont="1" applyNumberFormat="1">
      <alignment horizontal="right" vertical="center"/>
    </xf>
    <xf borderId="18" fillId="0" fontId="21" numFmtId="0" xfId="0" applyAlignment="1" applyBorder="1" applyFont="1">
      <alignment horizontal="left" shrinkToFit="0" vertical="center" wrapText="1"/>
    </xf>
    <xf borderId="55" fillId="8" fontId="21" numFmtId="0" xfId="0" applyAlignment="1" applyBorder="1" applyFill="1" applyFont="1">
      <alignment horizontal="left" vertical="center"/>
    </xf>
    <xf borderId="21" fillId="8" fontId="22" numFmtId="0" xfId="0" applyAlignment="1" applyBorder="1" applyFont="1">
      <alignment horizontal="left" vertical="center"/>
    </xf>
    <xf borderId="56" fillId="8" fontId="22" numFmtId="10" xfId="0" applyAlignment="1" applyBorder="1" applyFont="1" applyNumberFormat="1">
      <alignment horizontal="right" vertical="center"/>
    </xf>
    <xf borderId="0" fillId="0" fontId="22" numFmtId="0" xfId="0" applyAlignment="1" applyFont="1">
      <alignment horizontal="left" vertical="center"/>
    </xf>
    <xf borderId="0" fillId="0" fontId="22" numFmtId="10" xfId="0" applyAlignment="1" applyFont="1" applyNumberFormat="1">
      <alignment horizontal="right" vertical="center"/>
    </xf>
    <xf borderId="45" fillId="9" fontId="15" numFmtId="0" xfId="0" applyAlignment="1" applyBorder="1" applyFill="1" applyFont="1">
      <alignment horizontal="left" vertical="center"/>
    </xf>
    <xf borderId="0" fillId="0" fontId="21" numFmtId="10" xfId="0" applyAlignment="1" applyFont="1" applyNumberFormat="1">
      <alignment horizontal="right" vertical="center"/>
    </xf>
    <xf borderId="45" fillId="9" fontId="21" numFmtId="0" xfId="0" applyAlignment="1" applyBorder="1" applyFont="1">
      <alignment horizontal="left" vertical="center"/>
    </xf>
    <xf borderId="0" fillId="0" fontId="23" numFmtId="0" xfId="0" applyAlignment="1" applyFont="1">
      <alignment horizontal="left" vertical="center"/>
    </xf>
    <xf borderId="0" fillId="0" fontId="24" numFmtId="0" xfId="0" applyAlignment="1" applyFont="1">
      <alignment horizontal="left" vertical="center"/>
    </xf>
    <xf borderId="0" fillId="0" fontId="21" numFmtId="0" xfId="0" applyAlignment="1" applyFont="1">
      <alignment horizontal="right" vertical="center"/>
    </xf>
    <xf borderId="12" fillId="10" fontId="2" numFmtId="0" xfId="0" applyAlignment="1" applyBorder="1" applyFill="1" applyFont="1">
      <alignment horizontal="center"/>
    </xf>
    <xf borderId="16" fillId="0" fontId="5" numFmtId="0" xfId="0" applyBorder="1" applyFont="1"/>
    <xf borderId="19" fillId="0" fontId="4" numFmtId="0" xfId="0" applyBorder="1" applyFont="1"/>
    <xf borderId="57" fillId="0" fontId="5" numFmtId="0" xfId="0" applyBorder="1" applyFont="1"/>
    <xf borderId="29" fillId="0" fontId="5" numFmtId="0" xfId="0" applyBorder="1" applyFont="1"/>
    <xf borderId="54" fillId="0" fontId="5" numFmtId="0" xfId="0" applyBorder="1" applyFont="1"/>
    <xf borderId="54" fillId="0" fontId="4" numFmtId="0" xfId="0" applyBorder="1" applyFont="1"/>
    <xf borderId="29" fillId="0" fontId="4" numFmtId="0" xfId="0" applyBorder="1" applyFont="1"/>
    <xf borderId="57" fillId="0" fontId="4" numFmtId="0" xfId="0" applyBorder="1" applyFont="1"/>
    <xf borderId="58" fillId="0" fontId="4" numFmtId="0" xfId="0" applyBorder="1" applyFont="1"/>
    <xf borderId="36" fillId="0" fontId="4" numFmtId="0" xfId="0" applyBorder="1" applyFont="1"/>
    <xf borderId="59" fillId="0" fontId="4" numFmtId="0" xfId="0" applyBorder="1" applyFont="1"/>
    <xf borderId="60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0" fillId="0" fontId="7" numFmtId="0" xfId="0" applyFont="1"/>
    <xf borderId="38" fillId="0" fontId="5" numFmtId="0" xfId="0" applyBorder="1" applyFont="1"/>
    <xf borderId="29" fillId="0" fontId="5" numFmtId="10" xfId="0" applyBorder="1" applyFont="1" applyNumberFormat="1"/>
    <xf borderId="29" fillId="0" fontId="5" numFmtId="170" xfId="0" applyBorder="1" applyFont="1" applyNumberFormat="1"/>
    <xf borderId="29" fillId="0" fontId="5" numFmtId="9" xfId="0" applyBorder="1" applyFont="1" applyNumberFormat="1"/>
    <xf borderId="30" fillId="0" fontId="5" numFmtId="0" xfId="0" applyBorder="1" applyFont="1"/>
    <xf borderId="32" fillId="0" fontId="5" numFmtId="9" xfId="0" applyBorder="1" applyFont="1" applyNumberFormat="1"/>
    <xf borderId="0" fillId="0" fontId="4" numFmtId="0" xfId="0" applyFont="1"/>
    <xf borderId="0" fillId="0" fontId="4" numFmtId="0" xfId="0" applyAlignment="1" applyFont="1">
      <alignment horizontal="center"/>
    </xf>
    <xf borderId="1" fillId="10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left" vertical="center"/>
    </xf>
    <xf borderId="12" fillId="0" fontId="5" numFmtId="9" xfId="0" applyAlignment="1" applyBorder="1" applyFont="1" applyNumberFormat="1">
      <alignment horizontal="center"/>
    </xf>
    <xf borderId="54" fillId="0" fontId="4" numFmtId="9" xfId="0" applyBorder="1" applyFont="1" applyNumberFormat="1"/>
    <xf borderId="18" fillId="0" fontId="4" numFmtId="9" xfId="0" applyAlignment="1" applyBorder="1" applyFont="1" applyNumberFormat="1">
      <alignment horizontal="center"/>
    </xf>
    <xf borderId="29" fillId="0" fontId="4" numFmtId="9" xfId="0" applyBorder="1" applyFont="1" applyNumberFormat="1"/>
    <xf borderId="61" fillId="0" fontId="4" numFmtId="0" xfId="0" applyAlignment="1" applyBorder="1" applyFont="1">
      <alignment horizontal="left" vertical="center"/>
    </xf>
    <xf borderId="47" fillId="0" fontId="4" numFmtId="0" xfId="0" applyAlignment="1" applyBorder="1" applyFont="1">
      <alignment horizontal="center" vertical="center"/>
    </xf>
    <xf borderId="15" fillId="0" fontId="4" numFmtId="10" xfId="0" applyAlignment="1" applyBorder="1" applyFont="1" applyNumberFormat="1">
      <alignment horizontal="center" readingOrder="0" vertical="center"/>
    </xf>
    <xf borderId="54" fillId="0" fontId="4" numFmtId="10" xfId="0" applyAlignment="1" applyBorder="1" applyFont="1" applyNumberFormat="1">
      <alignment horizontal="right"/>
    </xf>
    <xf borderId="18" fillId="0" fontId="4" numFmtId="10" xfId="0" applyAlignment="1" applyBorder="1" applyFont="1" applyNumberFormat="1">
      <alignment horizontal="right"/>
    </xf>
    <xf borderId="29" fillId="0" fontId="4" numFmtId="10" xfId="0" applyAlignment="1" applyBorder="1" applyFont="1" applyNumberFormat="1">
      <alignment horizontal="right"/>
    </xf>
    <xf borderId="54" fillId="0" fontId="4" numFmtId="0" xfId="0" applyAlignment="1" applyBorder="1" applyFont="1">
      <alignment horizontal="left" vertical="center"/>
    </xf>
    <xf borderId="18" fillId="0" fontId="4" numFmtId="0" xfId="0" applyAlignment="1" applyBorder="1" applyFont="1">
      <alignment horizontal="center" vertical="center"/>
    </xf>
    <xf borderId="29" fillId="0" fontId="4" numFmtId="10" xfId="0" applyAlignment="1" applyBorder="1" applyFont="1" applyNumberFormat="1">
      <alignment horizontal="center" readingOrder="0" vertical="center"/>
    </xf>
    <xf borderId="29" fillId="0" fontId="4" numFmtId="10" xfId="0" applyAlignment="1" applyBorder="1" applyFont="1" applyNumberFormat="1">
      <alignment horizontal="center" vertical="center"/>
    </xf>
    <xf borderId="18" fillId="0" fontId="4" numFmtId="10" xfId="0" applyAlignment="1" applyBorder="1" applyFont="1" applyNumberFormat="1">
      <alignment horizontal="center" readingOrder="0"/>
    </xf>
    <xf borderId="29" fillId="0" fontId="4" numFmtId="10" xfId="0" applyBorder="1" applyFont="1" applyNumberFormat="1"/>
    <xf borderId="20" fillId="0" fontId="4" numFmtId="0" xfId="0" applyAlignment="1" applyBorder="1" applyFont="1">
      <alignment horizontal="center" vertical="center"/>
    </xf>
    <xf borderId="54" fillId="0" fontId="4" numFmtId="0" xfId="0" applyAlignment="1" applyBorder="1" applyFont="1">
      <alignment horizontal="right"/>
    </xf>
    <xf borderId="18" fillId="0" fontId="4" numFmtId="0" xfId="0" applyAlignment="1" applyBorder="1" applyFont="1">
      <alignment horizontal="center" readingOrder="0"/>
    </xf>
    <xf borderId="55" fillId="0" fontId="4" numFmtId="0" xfId="0" applyAlignment="1" applyBorder="1" applyFont="1">
      <alignment horizontal="left" vertical="center"/>
    </xf>
    <xf borderId="62" fillId="0" fontId="3" numFmtId="0" xfId="0" applyBorder="1" applyFont="1"/>
    <xf borderId="56" fillId="0" fontId="4" numFmtId="10" xfId="0" applyAlignment="1" applyBorder="1" applyFont="1" applyNumberFormat="1">
      <alignment horizontal="center" readingOrder="0" vertical="center"/>
    </xf>
    <xf borderId="18" fillId="0" fontId="4" numFmtId="0" xfId="0" applyAlignment="1" applyBorder="1" applyFont="1">
      <alignment horizontal="center"/>
    </xf>
    <xf borderId="33" fillId="0" fontId="4" numFmtId="0" xfId="0" applyAlignment="1" applyBorder="1" applyFont="1">
      <alignment vertical="center"/>
    </xf>
    <xf borderId="34" fillId="0" fontId="4" numFmtId="0" xfId="0" applyAlignment="1" applyBorder="1" applyFont="1">
      <alignment vertical="center"/>
    </xf>
    <xf borderId="63" fillId="0" fontId="4" numFmtId="10" xfId="0" applyAlignment="1" applyBorder="1" applyFont="1" applyNumberFormat="1">
      <alignment vertical="center"/>
    </xf>
    <xf borderId="30" fillId="0" fontId="4" numFmtId="0" xfId="0" applyAlignment="1" applyBorder="1" applyFont="1">
      <alignment horizontal="left" vertical="center"/>
    </xf>
    <xf borderId="31" fillId="0" fontId="4" numFmtId="0" xfId="0" applyAlignment="1" applyBorder="1" applyFont="1">
      <alignment horizontal="left" vertical="center"/>
    </xf>
    <xf borderId="52" fillId="0" fontId="4" numFmtId="0" xfId="0" applyAlignment="1" applyBorder="1" applyFont="1">
      <alignment vertical="center"/>
    </xf>
    <xf borderId="64" fillId="7" fontId="5" numFmtId="0" xfId="0" applyAlignment="1" applyBorder="1" applyFont="1">
      <alignment shrinkToFit="0" vertical="center" wrapText="1"/>
    </xf>
    <xf borderId="65" fillId="7" fontId="4" numFmtId="0" xfId="0" applyAlignment="1" applyBorder="1" applyFont="1">
      <alignment vertical="center"/>
    </xf>
    <xf borderId="40" fillId="7" fontId="5" numFmtId="10" xfId="0" applyAlignment="1" applyBorder="1" applyFont="1" applyNumberFormat="1">
      <alignment horizontal="center" shrinkToFit="0" vertical="center" wrapText="1"/>
    </xf>
    <xf borderId="55" fillId="0" fontId="4" numFmtId="10" xfId="0" applyAlignment="1" applyBorder="1" applyFont="1" applyNumberFormat="1">
      <alignment horizontal="right"/>
    </xf>
    <xf borderId="21" fillId="0" fontId="4" numFmtId="10" xfId="0" applyAlignment="1" applyBorder="1" applyFont="1" applyNumberFormat="1">
      <alignment horizontal="right"/>
    </xf>
    <xf borderId="56" fillId="0" fontId="4" numFmtId="10" xfId="0" applyAlignment="1" applyBorder="1" applyFont="1" applyNumberFormat="1">
      <alignment horizontal="right"/>
    </xf>
    <xf borderId="0" fillId="0" fontId="1" numFmtId="0" xfId="0" applyAlignment="1" applyFont="1">
      <alignment horizontal="center"/>
    </xf>
    <xf borderId="9" fillId="10" fontId="6" numFmtId="0" xfId="0" applyAlignment="1" applyBorder="1" applyFont="1">
      <alignment horizontal="center" vertical="center"/>
    </xf>
    <xf borderId="66" fillId="0" fontId="3" numFmtId="0" xfId="0" applyBorder="1" applyFont="1"/>
    <xf borderId="54" fillId="0" fontId="22" numFmtId="0" xfId="0" applyAlignment="1" applyBorder="1" applyFont="1">
      <alignment horizontal="center" vertical="center"/>
    </xf>
    <xf borderId="18" fillId="11" fontId="22" numFmtId="0" xfId="0" applyAlignment="1" applyBorder="1" applyFill="1" applyFont="1">
      <alignment horizontal="center" vertical="center"/>
    </xf>
    <xf borderId="54" fillId="0" fontId="21" numFmtId="0" xfId="0" applyAlignment="1" applyBorder="1" applyFont="1">
      <alignment horizontal="center" vertical="center"/>
    </xf>
    <xf borderId="18" fillId="11" fontId="21" numFmtId="2" xfId="0" applyAlignment="1" applyBorder="1" applyFont="1" applyNumberFormat="1">
      <alignment horizontal="right" vertical="center"/>
    </xf>
    <xf borderId="55" fillId="0" fontId="21" numFmtId="0" xfId="0" applyAlignment="1" applyBorder="1" applyFont="1">
      <alignment horizontal="center" vertical="center"/>
    </xf>
    <xf borderId="21" fillId="11" fontId="21" numFmtId="2" xfId="0" applyAlignment="1" applyBorder="1" applyFont="1" applyNumberFormat="1">
      <alignment horizontal="right" vertical="center"/>
    </xf>
    <xf borderId="67" fillId="10" fontId="2" numFmtId="0" xfId="0" applyAlignment="1" applyBorder="1" applyFont="1">
      <alignment horizontal="center"/>
    </xf>
    <xf borderId="68" fillId="0" fontId="1" numFmtId="0" xfId="0" applyBorder="1" applyFont="1"/>
    <xf borderId="68" fillId="0" fontId="25" numFmtId="0" xfId="0" applyAlignment="1" applyBorder="1" applyFont="1">
      <alignment horizontal="left"/>
    </xf>
    <xf borderId="69" fillId="0" fontId="25" numFmtId="0" xfId="0" applyAlignment="1" applyBorder="1" applyFont="1">
      <alignment horizontal="left"/>
    </xf>
    <xf borderId="54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29" fillId="0" fontId="2" numFmtId="0" xfId="0" applyAlignment="1" applyBorder="1" applyFont="1">
      <alignment horizontal="center"/>
    </xf>
    <xf borderId="18" fillId="0" fontId="5" numFmtId="0" xfId="0" applyBorder="1" applyFont="1"/>
    <xf borderId="18" fillId="0" fontId="4" numFmtId="0" xfId="0" applyBorder="1" applyFont="1"/>
    <xf borderId="29" fillId="0" fontId="4" numFmtId="0" xfId="0" applyAlignment="1" applyBorder="1" applyFont="1">
      <alignment readingOrder="0"/>
    </xf>
    <xf borderId="29" fillId="0" fontId="4" numFmtId="171" xfId="0" applyAlignment="1" applyBorder="1" applyFont="1" applyNumberFormat="1">
      <alignment horizontal="center" readingOrder="0" shrinkToFit="0" vertical="center" wrapText="1"/>
    </xf>
    <xf borderId="29" fillId="0" fontId="4" numFmtId="172" xfId="0" applyBorder="1" applyFont="1" applyNumberFormat="1"/>
    <xf borderId="29" fillId="0" fontId="4" numFmtId="2" xfId="0" applyAlignment="1" applyBorder="1" applyFont="1" applyNumberFormat="1">
      <alignment readingOrder="0"/>
    </xf>
    <xf borderId="29" fillId="0" fontId="4" numFmtId="172" xfId="0" applyAlignment="1" applyBorder="1" applyFont="1" applyNumberFormat="1">
      <alignment readingOrder="0"/>
    </xf>
    <xf borderId="29" fillId="0" fontId="4" numFmtId="173" xfId="0" applyAlignment="1" applyBorder="1" applyFont="1" applyNumberFormat="1">
      <alignment readingOrder="0"/>
    </xf>
    <xf borderId="55" fillId="0" fontId="4" numFmtId="0" xfId="0" applyBorder="1" applyFont="1"/>
    <xf borderId="21" fillId="0" fontId="4" numFmtId="0" xfId="0" applyBorder="1" applyFont="1"/>
    <xf borderId="56" fillId="0" fontId="4" numFmtId="172" xfId="0" applyBorder="1" applyFont="1" applyNumberFormat="1"/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4.63"/>
    <col customWidth="1" min="2" max="2" width="16.0"/>
    <col customWidth="1" min="3" max="3" width="11.88"/>
    <col customWidth="1" min="4" max="4" width="14.75"/>
    <col customWidth="1" min="5" max="5" width="15.38"/>
    <col customWidth="1" min="6" max="6" width="13.25"/>
    <col customWidth="1" min="7" max="7" width="28.13"/>
    <col customWidth="1" min="8" max="8" width="9.13"/>
    <col customWidth="1" min="9" max="9" width="14.63"/>
    <col customWidth="1" min="10" max="10" width="13.38"/>
    <col customWidth="1" min="11" max="26" width="8.63"/>
  </cols>
  <sheetData>
    <row r="1" ht="16.5" customHeight="1">
      <c r="A1" s="1"/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4" t="s">
        <v>0</v>
      </c>
      <c r="B2" s="5"/>
      <c r="C2" s="5"/>
      <c r="D2" s="5"/>
      <c r="E2" s="5"/>
      <c r="F2" s="6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1.75" customHeight="1">
      <c r="A3" s="9" t="s">
        <v>1</v>
      </c>
      <c r="B3" s="10"/>
      <c r="C3" s="10"/>
      <c r="D3" s="10"/>
      <c r="E3" s="10"/>
      <c r="F3" s="11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0.5" customHeight="1">
      <c r="A4" s="12"/>
      <c r="B4" s="2"/>
      <c r="C4" s="2"/>
      <c r="D4" s="3"/>
      <c r="E4" s="3"/>
      <c r="F4" s="1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4" t="s">
        <v>2</v>
      </c>
      <c r="B5" s="15"/>
      <c r="C5" s="15"/>
      <c r="D5" s="15"/>
      <c r="E5" s="15"/>
      <c r="F5" s="16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7" t="s">
        <v>3</v>
      </c>
      <c r="B6" s="18"/>
      <c r="C6" s="18"/>
      <c r="D6" s="19"/>
      <c r="E6" s="20" t="s">
        <v>4</v>
      </c>
      <c r="F6" s="21" t="s">
        <v>5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22" t="str">
        <f>A55</f>
        <v>1. Mão-de-obra</v>
      </c>
      <c r="B7" s="23"/>
      <c r="C7" s="23"/>
      <c r="D7" s="23"/>
      <c r="E7" s="24">
        <f>+F148</f>
        <v>15143.67772</v>
      </c>
      <c r="F7" s="25">
        <f t="shared" ref="F7:F14" si="1">IFERROR(E7/$E$36,0)</f>
        <v>0.3527567446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28" t="str">
        <f>A57</f>
        <v>1.1. Coletor Turno Dia</v>
      </c>
      <c r="B8" s="29"/>
      <c r="C8" s="29"/>
      <c r="D8" s="29"/>
      <c r="E8" s="30">
        <f>F68</f>
        <v>5367.033996</v>
      </c>
      <c r="F8" s="31">
        <f t="shared" si="1"/>
        <v>0.12501966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32" t="s">
        <v>6</v>
      </c>
      <c r="B9" s="29"/>
      <c r="C9" s="29"/>
      <c r="D9" s="29"/>
      <c r="E9" s="33">
        <v>4843.35</v>
      </c>
      <c r="F9" s="31">
        <f t="shared" si="1"/>
        <v>0.1128209679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32" t="s">
        <v>7</v>
      </c>
      <c r="B10" s="29"/>
      <c r="C10" s="29"/>
      <c r="D10" s="29"/>
      <c r="E10" s="33">
        <v>1937.34</v>
      </c>
      <c r="F10" s="31">
        <f t="shared" si="1"/>
        <v>0.04512838718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34" t="s">
        <v>8</v>
      </c>
      <c r="B11" s="29"/>
      <c r="C11" s="29"/>
      <c r="D11" s="29"/>
      <c r="E11" s="33">
        <v>674.41</v>
      </c>
      <c r="F11" s="31">
        <f t="shared" si="1"/>
        <v>0.01570970279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34" t="s">
        <v>9</v>
      </c>
      <c r="B12" s="29"/>
      <c r="C12" s="29"/>
      <c r="D12" s="29"/>
      <c r="E12" s="33">
        <v>900.17</v>
      </c>
      <c r="F12" s="31">
        <f t="shared" si="1"/>
        <v>0.02096855497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34" t="s">
        <v>10</v>
      </c>
      <c r="B13" s="29"/>
      <c r="C13" s="29"/>
      <c r="D13" s="29"/>
      <c r="E13" s="33">
        <v>18.88</v>
      </c>
      <c r="F13" s="31">
        <f t="shared" si="1"/>
        <v>0.0004397906149</v>
      </c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34" t="s">
        <v>11</v>
      </c>
      <c r="B14" s="29"/>
      <c r="C14" s="29"/>
      <c r="D14" s="29"/>
      <c r="E14" s="33">
        <v>1338.57</v>
      </c>
      <c r="F14" s="31">
        <f t="shared" si="1"/>
        <v>0.03118064213</v>
      </c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34" t="s">
        <v>12</v>
      </c>
      <c r="B15" s="35"/>
      <c r="C15" s="35"/>
      <c r="D15" s="23"/>
      <c r="E15" s="33">
        <v>47.41</v>
      </c>
      <c r="F15" s="36">
        <v>0.0011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75" customHeight="1">
      <c r="A16" s="34" t="s">
        <v>13</v>
      </c>
      <c r="B16" s="35"/>
      <c r="C16" s="35"/>
      <c r="D16" s="23"/>
      <c r="E16" s="33">
        <v>16.5</v>
      </c>
      <c r="F16" s="36">
        <v>3.8E-4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5.75" customHeight="1">
      <c r="A17" s="37" t="str">
        <f>A150</f>
        <v>2. Uniformes e Equipamentos de Proteção Individual</v>
      </c>
      <c r="B17" s="38"/>
      <c r="C17" s="38"/>
      <c r="D17" s="23"/>
      <c r="E17" s="24">
        <f>+F211</f>
        <v>905.791659</v>
      </c>
      <c r="F17" s="25">
        <f t="shared" ref="F17:F18" si="2">IFERROR(E17/$E$36,0)</f>
        <v>0.02109950586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5.75" customHeight="1">
      <c r="A18" s="37" t="str">
        <f>A213</f>
        <v>3. Veículos e Equipamentos</v>
      </c>
      <c r="B18" s="39"/>
      <c r="C18" s="23"/>
      <c r="D18" s="23"/>
      <c r="E18" s="24">
        <f>+F366</f>
        <v>14824.17739</v>
      </c>
      <c r="F18" s="25">
        <f t="shared" si="2"/>
        <v>0.3453143056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5.75" customHeight="1">
      <c r="A19" s="40" t="str">
        <f>A215</f>
        <v>3.1. Veículo Coletor Compactador 15 m³</v>
      </c>
      <c r="B19" s="41"/>
      <c r="C19" s="29"/>
      <c r="D19" s="29"/>
      <c r="E19" s="33"/>
      <c r="F19" s="31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42" t="s">
        <v>14</v>
      </c>
      <c r="B20" s="41"/>
      <c r="C20" s="29"/>
      <c r="D20" s="29"/>
      <c r="E20" s="30">
        <f>F231</f>
        <v>1581.437745</v>
      </c>
      <c r="F20" s="31">
        <f t="shared" ref="F20:F21" si="3">IFERROR(E20/$E$36,0)</f>
        <v>0.03683800204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42" t="s">
        <v>15</v>
      </c>
      <c r="B21" s="41"/>
      <c r="C21" s="29"/>
      <c r="D21" s="29"/>
      <c r="E21" s="30">
        <f>F247</f>
        <v>2357.596012</v>
      </c>
      <c r="F21" s="31">
        <f t="shared" si="3"/>
        <v>0.05491782838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43" t="s">
        <v>16</v>
      </c>
      <c r="B22" s="41"/>
      <c r="C22" s="29"/>
      <c r="D22" s="29"/>
      <c r="E22" s="33"/>
      <c r="F22" s="36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44" t="s">
        <v>17</v>
      </c>
      <c r="B23" s="41"/>
      <c r="C23" s="29"/>
      <c r="D23" s="29"/>
      <c r="E23" s="33">
        <v>616.64</v>
      </c>
      <c r="F23" s="36">
        <v>0.0143</v>
      </c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4" t="s">
        <v>18</v>
      </c>
      <c r="B24" s="41"/>
      <c r="C24" s="29"/>
      <c r="D24" s="29"/>
      <c r="E24" s="33">
        <v>919.29</v>
      </c>
      <c r="F24" s="36">
        <v>0.0214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5" t="s">
        <v>19</v>
      </c>
      <c r="B25" s="41"/>
      <c r="C25" s="29"/>
      <c r="D25" s="29"/>
      <c r="E25" s="33">
        <v>1288.8</v>
      </c>
      <c r="F25" s="36">
        <v>0.03</v>
      </c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46" t="str">
        <f>A289</f>
        <v>3.4. Impostos e Seguros - Veículo Coleta</v>
      </c>
      <c r="B26" s="41"/>
      <c r="C26" s="29"/>
      <c r="D26" s="29"/>
      <c r="E26" s="30">
        <f>F295</f>
        <v>256.0592533</v>
      </c>
      <c r="F26" s="31">
        <f t="shared" ref="F26:F27" si="4">IFERROR(E26/$E$36,0)</f>
        <v>0.005964642822</v>
      </c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34" t="s">
        <v>20</v>
      </c>
      <c r="B27" s="41"/>
      <c r="C27" s="29"/>
      <c r="D27" s="29"/>
      <c r="E27" s="33">
        <v>89.14</v>
      </c>
      <c r="F27" s="31">
        <f t="shared" si="4"/>
        <v>0.002076426664</v>
      </c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44" t="s">
        <v>21</v>
      </c>
      <c r="B28" s="41"/>
      <c r="C28" s="29"/>
      <c r="D28" s="29"/>
      <c r="E28" s="33">
        <v>5382.96</v>
      </c>
      <c r="F28" s="36">
        <v>0.12539</v>
      </c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46" t="str">
        <f>A341</f>
        <v>3.7. Manutenção</v>
      </c>
      <c r="B29" s="41"/>
      <c r="C29" s="29"/>
      <c r="D29" s="29"/>
      <c r="E29" s="30">
        <f>F344</f>
        <v>1575.21</v>
      </c>
      <c r="F29" s="31">
        <f t="shared" ref="F29:F30" si="5">IFERROR(E29/$E$36,0)</f>
        <v>0.03669293297</v>
      </c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46" t="str">
        <f>A346</f>
        <v>3.8. Pneus - Veículo coleta</v>
      </c>
      <c r="B30" s="41"/>
      <c r="C30" s="29"/>
      <c r="D30" s="29"/>
      <c r="E30" s="30">
        <f>F353</f>
        <v>406.2966636</v>
      </c>
      <c r="F30" s="31">
        <f t="shared" si="5"/>
        <v>0.009464272221</v>
      </c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44" t="s">
        <v>22</v>
      </c>
      <c r="B31" s="39"/>
      <c r="C31" s="23"/>
      <c r="D31" s="23"/>
      <c r="E31" s="33">
        <v>350.75</v>
      </c>
      <c r="F31" s="36">
        <v>0.00817</v>
      </c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37" t="str">
        <f>A368</f>
        <v>4. Ferramentas e Materiais de Consumo</v>
      </c>
      <c r="B32" s="39"/>
      <c r="C32" s="23"/>
      <c r="D32" s="23"/>
      <c r="E32" s="24">
        <f>+F387</f>
        <v>402.79014</v>
      </c>
      <c r="F32" s="25">
        <f t="shared" ref="F32:F33" si="6">IFERROR(E32/$E$36,0)</f>
        <v>0.00938259128</v>
      </c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37" t="str">
        <f>A389</f>
        <v>5. Monitoramento da Frota</v>
      </c>
      <c r="B33" s="39"/>
      <c r="C33" s="23"/>
      <c r="D33" s="23"/>
      <c r="E33" s="47">
        <v>58.3</v>
      </c>
      <c r="F33" s="25">
        <f t="shared" si="6"/>
        <v>0.001358039876</v>
      </c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48" t="s">
        <v>23</v>
      </c>
      <c r="B34" s="39"/>
      <c r="C34" s="23"/>
      <c r="D34" s="23"/>
      <c r="E34" s="49">
        <v>2500.0</v>
      </c>
      <c r="F34" s="50">
        <v>0.05823</v>
      </c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37" t="str">
        <f>A420</f>
        <v>7. Benefícios e Despesas Indiretas - BDI</v>
      </c>
      <c r="B35" s="39"/>
      <c r="C35" s="23"/>
      <c r="D35" s="23"/>
      <c r="E35" s="51">
        <f>+F426</f>
        <v>9094.778141</v>
      </c>
      <c r="F35" s="25">
        <f>IFERROR(E35/$E$36,0)</f>
        <v>0.2118537114</v>
      </c>
      <c r="G35" s="26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52" t="s">
        <v>24</v>
      </c>
      <c r="B36" s="53"/>
      <c r="C36" s="54"/>
      <c r="D36" s="54"/>
      <c r="E36" s="55">
        <v>42929.52</v>
      </c>
      <c r="F36" s="56">
        <v>1.0</v>
      </c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3"/>
      <c r="E37" s="3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14" t="s">
        <v>25</v>
      </c>
      <c r="B39" s="15"/>
      <c r="C39" s="15"/>
      <c r="D39" s="15"/>
      <c r="E39" s="16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57" t="s">
        <v>26</v>
      </c>
      <c r="B40" s="15"/>
      <c r="C40" s="15"/>
      <c r="D40" s="58"/>
      <c r="E40" s="59" t="s">
        <v>27</v>
      </c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60" t="str">
        <f>+A57</f>
        <v>1.1. Coletor Turno Dia</v>
      </c>
      <c r="B41" s="18"/>
      <c r="C41" s="18"/>
      <c r="D41" s="61"/>
      <c r="E41" s="62">
        <f>C67</f>
        <v>3</v>
      </c>
      <c r="F41" s="3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63" t="s">
        <v>6</v>
      </c>
      <c r="B42" s="64"/>
      <c r="C42" s="64"/>
      <c r="D42" s="65"/>
      <c r="E42" s="66">
        <v>3.0</v>
      </c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32" t="s">
        <v>28</v>
      </c>
      <c r="B43" s="29"/>
      <c r="C43" s="29"/>
      <c r="D43" s="67"/>
      <c r="E43" s="68">
        <v>1.0</v>
      </c>
      <c r="F43" s="3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32" t="s">
        <v>29</v>
      </c>
      <c r="B44" s="29"/>
      <c r="C44" s="29"/>
      <c r="D44" s="67"/>
      <c r="E44" s="68">
        <v>1.0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69" t="s">
        <v>30</v>
      </c>
      <c r="B45" s="70"/>
      <c r="C45" s="70"/>
      <c r="D45" s="71"/>
      <c r="E45" s="72">
        <f>SUM(E41:E44)</f>
        <v>8</v>
      </c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0" customHeight="1">
      <c r="A46" s="73"/>
      <c r="B46" s="74"/>
      <c r="C46" s="3"/>
      <c r="D46" s="3"/>
      <c r="E46" s="13"/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75" t="s">
        <v>31</v>
      </c>
      <c r="B47" s="76"/>
      <c r="C47" s="76"/>
      <c r="D47" s="77"/>
      <c r="E47" s="59" t="s">
        <v>27</v>
      </c>
      <c r="F47" s="1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78" t="str">
        <f>+A215</f>
        <v>3.1. Veículo Coletor Compactador 15 m³</v>
      </c>
      <c r="B48" s="79"/>
      <c r="C48" s="79"/>
      <c r="D48" s="80"/>
      <c r="E48" s="81">
        <f>C230</f>
        <v>1</v>
      </c>
      <c r="F48" s="1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0" customHeight="1">
      <c r="A49" s="82" t="s">
        <v>32</v>
      </c>
      <c r="B49" s="29"/>
      <c r="C49" s="29"/>
      <c r="D49" s="67"/>
      <c r="E49" s="83">
        <v>1.0</v>
      </c>
      <c r="F49" s="1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0" customHeight="1">
      <c r="A50" s="3"/>
      <c r="B50" s="3"/>
      <c r="C50" s="3"/>
      <c r="D50" s="1"/>
      <c r="E50" s="84"/>
      <c r="F50" s="1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3"/>
      <c r="B51" s="3"/>
      <c r="C51" s="3"/>
      <c r="D51" s="1"/>
      <c r="E51" s="85"/>
      <c r="F51" s="1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86" t="s">
        <v>33</v>
      </c>
      <c r="B52" s="87">
        <v>0.424</v>
      </c>
      <c r="C52" s="26"/>
      <c r="D52" s="27"/>
      <c r="E52" s="88"/>
      <c r="F52" s="27"/>
      <c r="G52" s="26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86" t="s">
        <v>34</v>
      </c>
      <c r="B53" s="87">
        <v>0.1476</v>
      </c>
      <c r="C53" s="3"/>
      <c r="D53" s="1"/>
      <c r="E53" s="85"/>
      <c r="F53" s="1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27"/>
      <c r="B54" s="1"/>
      <c r="C54" s="1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27" t="s">
        <v>35</v>
      </c>
      <c r="B55" s="1"/>
      <c r="C55" s="1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3"/>
      <c r="E56" s="3"/>
      <c r="F56" s="3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 t="s">
        <v>36</v>
      </c>
      <c r="B57" s="1"/>
      <c r="C57" s="1"/>
      <c r="D57" s="3"/>
      <c r="E57" s="3"/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89" t="s">
        <v>37</v>
      </c>
      <c r="B58" s="90" t="s">
        <v>38</v>
      </c>
      <c r="C58" s="90" t="s">
        <v>27</v>
      </c>
      <c r="D58" s="91" t="s">
        <v>39</v>
      </c>
      <c r="E58" s="91" t="s">
        <v>40</v>
      </c>
      <c r="F58" s="92" t="s">
        <v>41</v>
      </c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93" t="s">
        <v>42</v>
      </c>
      <c r="B59" s="94" t="s">
        <v>43</v>
      </c>
      <c r="C59" s="94">
        <v>1.0</v>
      </c>
      <c r="D59" s="95">
        <v>1687.48</v>
      </c>
      <c r="E59" s="96">
        <f t="shared" ref="E59:E61" si="7">C59*D59</f>
        <v>1687.48</v>
      </c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97" t="s">
        <v>44</v>
      </c>
      <c r="B60" s="98" t="s">
        <v>45</v>
      </c>
      <c r="C60" s="99">
        <v>4.27</v>
      </c>
      <c r="D60" s="100">
        <f>D59/220*2</f>
        <v>15.34072727</v>
      </c>
      <c r="E60" s="100">
        <f t="shared" si="7"/>
        <v>65.50490545</v>
      </c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97" t="s">
        <v>46</v>
      </c>
      <c r="B61" s="98" t="s">
        <v>45</v>
      </c>
      <c r="C61" s="99">
        <v>0.0</v>
      </c>
      <c r="D61" s="100">
        <f>D59/220*1.5</f>
        <v>11.50554545</v>
      </c>
      <c r="E61" s="100">
        <f t="shared" si="7"/>
        <v>0</v>
      </c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97" t="s">
        <v>47</v>
      </c>
      <c r="B62" s="98" t="s">
        <v>48</v>
      </c>
      <c r="C62" s="1"/>
      <c r="D62" s="100">
        <f>63/302*(SUM(E60:E61))</f>
        <v>13.66493061</v>
      </c>
      <c r="E62" s="100">
        <f>D62</f>
        <v>13.66493061</v>
      </c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97" t="s">
        <v>49</v>
      </c>
      <c r="B63" s="98" t="s">
        <v>5</v>
      </c>
      <c r="C63" s="98">
        <v>40.0</v>
      </c>
      <c r="D63" s="100">
        <f>SUM(E59:E62)</f>
        <v>1766.649836</v>
      </c>
      <c r="E63" s="100">
        <f>C63*D63/100</f>
        <v>706.6599344</v>
      </c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01" t="s">
        <v>50</v>
      </c>
      <c r="B64" s="102"/>
      <c r="C64" s="102"/>
      <c r="D64" s="103"/>
      <c r="E64" s="104">
        <f>SUM(E59:E63)</f>
        <v>2473.30977</v>
      </c>
      <c r="F64" s="3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97" t="s">
        <v>51</v>
      </c>
      <c r="B65" s="98" t="s">
        <v>5</v>
      </c>
      <c r="C65" s="100">
        <f>'2.Encargos Sociais'!$C$32*100</f>
        <v>70.595952</v>
      </c>
      <c r="D65" s="100">
        <f>E64</f>
        <v>2473.30977</v>
      </c>
      <c r="E65" s="100">
        <f>D65*C65/100</f>
        <v>1746.056578</v>
      </c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01" t="s">
        <v>52</v>
      </c>
      <c r="B66" s="102"/>
      <c r="C66" s="102"/>
      <c r="D66" s="103"/>
      <c r="E66" s="104">
        <f>E64+E65</f>
        <v>4219.366349</v>
      </c>
      <c r="F66" s="3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97" t="s">
        <v>53</v>
      </c>
      <c r="B67" s="98" t="s">
        <v>54</v>
      </c>
      <c r="C67" s="105">
        <v>3.0</v>
      </c>
      <c r="D67" s="100">
        <f>E66</f>
        <v>4219.366349</v>
      </c>
      <c r="E67" s="100">
        <f>C67*D67</f>
        <v>12658.09905</v>
      </c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06" t="s">
        <v>55</v>
      </c>
      <c r="E68" s="107">
        <v>0.424</v>
      </c>
      <c r="F68" s="108">
        <f>E67*E68</f>
        <v>5367.033996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3"/>
      <c r="E69" s="3"/>
      <c r="F69" s="3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09" t="s">
        <v>6</v>
      </c>
      <c r="B70" s="1"/>
      <c r="C70" s="1"/>
      <c r="D70" s="3"/>
      <c r="E70" s="3"/>
      <c r="F70" s="3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89" t="s">
        <v>37</v>
      </c>
      <c r="B71" s="90" t="s">
        <v>38</v>
      </c>
      <c r="C71" s="90" t="s">
        <v>27</v>
      </c>
      <c r="D71" s="91" t="s">
        <v>39</v>
      </c>
      <c r="E71" s="91" t="s">
        <v>40</v>
      </c>
      <c r="F71" s="92" t="s">
        <v>56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93" t="s">
        <v>42</v>
      </c>
      <c r="B72" s="94" t="s">
        <v>43</v>
      </c>
      <c r="C72" s="94">
        <v>1.0</v>
      </c>
      <c r="D72" s="95">
        <v>1594.27</v>
      </c>
      <c r="E72" s="96">
        <f t="shared" ref="E72:E74" si="8">C72*D72</f>
        <v>1594.27</v>
      </c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97" t="s">
        <v>44</v>
      </c>
      <c r="B73" s="98" t="s">
        <v>45</v>
      </c>
      <c r="C73" s="99">
        <v>0.0</v>
      </c>
      <c r="D73" s="100">
        <f>D72/220*2</f>
        <v>14.49336364</v>
      </c>
      <c r="E73" s="100">
        <f t="shared" si="8"/>
        <v>0</v>
      </c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97" t="s">
        <v>46</v>
      </c>
      <c r="B74" s="98" t="s">
        <v>45</v>
      </c>
      <c r="C74" s="99">
        <v>0.0</v>
      </c>
      <c r="D74" s="100">
        <f>D72/220*1.5</f>
        <v>10.87002273</v>
      </c>
      <c r="E74" s="100">
        <f t="shared" si="8"/>
        <v>0</v>
      </c>
      <c r="F74" s="3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97" t="s">
        <v>47</v>
      </c>
      <c r="B75" s="98" t="s">
        <v>48</v>
      </c>
      <c r="C75" s="1"/>
      <c r="D75" s="100">
        <f>63/302*(SUM(E73:E74))</f>
        <v>0</v>
      </c>
      <c r="E75" s="100">
        <f>D75</f>
        <v>0</v>
      </c>
      <c r="F75" s="3"/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97" t="s">
        <v>49</v>
      </c>
      <c r="B76" s="98" t="s">
        <v>5</v>
      </c>
      <c r="C76" s="98">
        <v>40.0</v>
      </c>
      <c r="D76" s="100">
        <f>SUM(E72:E75)</f>
        <v>1594.27</v>
      </c>
      <c r="E76" s="100">
        <f>C76*D76/100</f>
        <v>637.708</v>
      </c>
      <c r="F76" s="3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01" t="s">
        <v>50</v>
      </c>
      <c r="B77" s="102"/>
      <c r="C77" s="102"/>
      <c r="D77" s="103"/>
      <c r="E77" s="104">
        <f>SUM(E72:E76)</f>
        <v>2231.978</v>
      </c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97" t="s">
        <v>51</v>
      </c>
      <c r="B78" s="98" t="s">
        <v>5</v>
      </c>
      <c r="C78" s="100">
        <f>'2.Encargos Sociais'!$C$32*100</f>
        <v>70.595952</v>
      </c>
      <c r="D78" s="100">
        <f>E77</f>
        <v>2231.978</v>
      </c>
      <c r="E78" s="100">
        <f>D78*C78/100</f>
        <v>1575.686118</v>
      </c>
      <c r="F78" s="3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01" t="s">
        <v>52</v>
      </c>
      <c r="B79" s="102"/>
      <c r="C79" s="102"/>
      <c r="D79" s="103"/>
      <c r="E79" s="104">
        <f>E77+E78</f>
        <v>3807.664118</v>
      </c>
      <c r="F79" s="3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97" t="s">
        <v>53</v>
      </c>
      <c r="B80" s="98" t="s">
        <v>54</v>
      </c>
      <c r="C80" s="105">
        <v>3.0</v>
      </c>
      <c r="D80" s="100">
        <f>E79</f>
        <v>3807.664118</v>
      </c>
      <c r="E80" s="100">
        <f>C80*D80</f>
        <v>11422.99235</v>
      </c>
      <c r="F80" s="3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06" t="s">
        <v>55</v>
      </c>
      <c r="E81" s="107">
        <v>0.424</v>
      </c>
      <c r="F81" s="108">
        <f>E80*E81</f>
        <v>4843.348757</v>
      </c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3"/>
      <c r="E82" s="3"/>
      <c r="F82" s="3"/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09" t="s">
        <v>57</v>
      </c>
      <c r="B83" s="1"/>
      <c r="C83" s="1"/>
      <c r="D83" s="3"/>
      <c r="E83" s="3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ht="12.75" customHeight="1">
      <c r="A84" s="89" t="s">
        <v>37</v>
      </c>
      <c r="B84" s="90" t="s">
        <v>38</v>
      </c>
      <c r="C84" s="90" t="s">
        <v>27</v>
      </c>
      <c r="D84" s="91" t="s">
        <v>39</v>
      </c>
      <c r="E84" s="91" t="s">
        <v>40</v>
      </c>
      <c r="F84" s="92" t="s">
        <v>58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ht="12.75" customHeight="1">
      <c r="A85" s="93" t="s">
        <v>59</v>
      </c>
      <c r="B85" s="94" t="s">
        <v>43</v>
      </c>
      <c r="C85" s="94">
        <v>1.0</v>
      </c>
      <c r="D85" s="95">
        <v>2030.35</v>
      </c>
      <c r="E85" s="96">
        <f>C85*D85</f>
        <v>2030.35</v>
      </c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ht="12.75" customHeight="1">
      <c r="A86" s="93" t="s">
        <v>60</v>
      </c>
      <c r="B86" s="94" t="s">
        <v>43</v>
      </c>
      <c r="C86" s="94">
        <v>1.0</v>
      </c>
      <c r="D86" s="95">
        <v>1320.0</v>
      </c>
      <c r="E86" s="96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ht="12.75" customHeight="1">
      <c r="A87" s="97" t="s">
        <v>44</v>
      </c>
      <c r="B87" s="98" t="s">
        <v>45</v>
      </c>
      <c r="C87" s="99">
        <v>4.27</v>
      </c>
      <c r="D87" s="100">
        <f>D85/220*2</f>
        <v>18.45772727</v>
      </c>
      <c r="E87" s="100">
        <f t="shared" ref="E87:E88" si="9">C87*D87</f>
        <v>78.81449545</v>
      </c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ht="12.75" customHeight="1">
      <c r="A88" s="97" t="s">
        <v>46</v>
      </c>
      <c r="B88" s="98" t="s">
        <v>45</v>
      </c>
      <c r="C88" s="99">
        <v>0.0</v>
      </c>
      <c r="D88" s="100">
        <f>D85/220*1.5</f>
        <v>13.84329545</v>
      </c>
      <c r="E88" s="100">
        <f t="shared" si="9"/>
        <v>0</v>
      </c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ht="12.75" customHeight="1">
      <c r="A89" s="97" t="s">
        <v>47</v>
      </c>
      <c r="B89" s="98" t="s">
        <v>48</v>
      </c>
      <c r="C89" s="1"/>
      <c r="D89" s="100">
        <f>63/302*(SUM(E87:E88))</f>
        <v>16.44143448</v>
      </c>
      <c r="E89" s="100">
        <f>D89</f>
        <v>16.44143448</v>
      </c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ht="12.75" customHeight="1">
      <c r="A90" s="97" t="s">
        <v>61</v>
      </c>
      <c r="B90" s="98"/>
      <c r="C90" s="83">
        <v>1.0</v>
      </c>
      <c r="D90" s="100"/>
      <c r="E90" s="100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ht="12.75" customHeight="1">
      <c r="A91" s="97" t="s">
        <v>49</v>
      </c>
      <c r="B91" s="98" t="s">
        <v>5</v>
      </c>
      <c r="C91" s="105">
        <v>40.0</v>
      </c>
      <c r="D91" s="100">
        <f>IF(C90=2,SUM(E85:E89),IF(C90=1,(SUM(E85:E89))*D86/D85,0))</f>
        <v>1381.929139</v>
      </c>
      <c r="E91" s="100">
        <f>C91*D91/100</f>
        <v>552.7716556</v>
      </c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ht="12.75" customHeight="1">
      <c r="A92" s="110" t="s">
        <v>50</v>
      </c>
      <c r="B92" s="102"/>
      <c r="C92" s="102"/>
      <c r="D92" s="103"/>
      <c r="E92" s="111">
        <f>SUM(E85:E91)</f>
        <v>2678.377586</v>
      </c>
      <c r="F92" s="2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ht="12.75" customHeight="1">
      <c r="A93" s="97" t="s">
        <v>51</v>
      </c>
      <c r="B93" s="98" t="s">
        <v>5</v>
      </c>
      <c r="C93" s="100">
        <f>'2.Encargos Sociais'!$C$32*100</f>
        <v>70.595952</v>
      </c>
      <c r="D93" s="100">
        <f>E92</f>
        <v>2678.377586</v>
      </c>
      <c r="E93" s="100">
        <f>D93*C93/100</f>
        <v>1890.826155</v>
      </c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ht="12.75" customHeight="1">
      <c r="A94" s="110" t="s">
        <v>62</v>
      </c>
      <c r="B94" s="112"/>
      <c r="C94" s="112"/>
      <c r="D94" s="113"/>
      <c r="E94" s="111">
        <f>E92+E93</f>
        <v>4569.20374</v>
      </c>
      <c r="F94" s="2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ht="12.75" customHeight="1">
      <c r="A95" s="97" t="s">
        <v>53</v>
      </c>
      <c r="B95" s="98" t="s">
        <v>54</v>
      </c>
      <c r="C95" s="105">
        <v>1.0</v>
      </c>
      <c r="D95" s="100">
        <f>E94</f>
        <v>4569.20374</v>
      </c>
      <c r="E95" s="100">
        <f>C95*D95</f>
        <v>4569.20374</v>
      </c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ht="12.75" customHeight="1">
      <c r="A96" s="1"/>
      <c r="B96" s="1"/>
      <c r="C96" s="1"/>
      <c r="D96" s="106" t="s">
        <v>55</v>
      </c>
      <c r="E96" s="107">
        <v>0.424</v>
      </c>
      <c r="F96" s="108">
        <f>E95*E96</f>
        <v>1937.342386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ht="12.75" customHeight="1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ht="12.75" customHeight="1">
      <c r="A98" s="109" t="s">
        <v>63</v>
      </c>
      <c r="B98" s="1"/>
      <c r="C98" s="1"/>
      <c r="D98" s="3"/>
      <c r="E98" s="3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ht="12.75" customHeight="1">
      <c r="A99" s="89" t="s">
        <v>37</v>
      </c>
      <c r="B99" s="90" t="s">
        <v>38</v>
      </c>
      <c r="C99" s="90" t="s">
        <v>27</v>
      </c>
      <c r="D99" s="91" t="s">
        <v>39</v>
      </c>
      <c r="E99" s="91" t="s">
        <v>40</v>
      </c>
      <c r="F99" s="92" t="s">
        <v>64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ht="12.75" customHeight="1">
      <c r="A100" s="93" t="s">
        <v>59</v>
      </c>
      <c r="B100" s="94" t="s">
        <v>43</v>
      </c>
      <c r="C100" s="94">
        <v>1.0</v>
      </c>
      <c r="D100" s="95">
        <v>2030.35</v>
      </c>
      <c r="E100" s="96">
        <f>C100*D100</f>
        <v>2030.35</v>
      </c>
      <c r="F100" s="3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</row>
    <row r="101" ht="12.75" customHeight="1">
      <c r="A101" s="93" t="s">
        <v>60</v>
      </c>
      <c r="B101" s="94" t="s">
        <v>43</v>
      </c>
      <c r="C101" s="94">
        <v>1.0</v>
      </c>
      <c r="D101" s="95">
        <v>1320.0</v>
      </c>
      <c r="E101" s="96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ht="12.75" customHeight="1">
      <c r="A102" s="97" t="s">
        <v>44</v>
      </c>
      <c r="B102" s="98" t="s">
        <v>45</v>
      </c>
      <c r="C102" s="99">
        <v>4.27</v>
      </c>
      <c r="D102" s="100">
        <f>D100/220*2</f>
        <v>18.45772727</v>
      </c>
      <c r="E102" s="100">
        <f t="shared" ref="E102:E103" si="10">C102*D102</f>
        <v>78.81449545</v>
      </c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ht="12.75" customHeight="1">
      <c r="A103" s="97" t="s">
        <v>46</v>
      </c>
      <c r="B103" s="98" t="s">
        <v>45</v>
      </c>
      <c r="C103" s="99">
        <v>0.0</v>
      </c>
      <c r="D103" s="100">
        <f>D100/220*1.5</f>
        <v>13.84329545</v>
      </c>
      <c r="E103" s="100">
        <f t="shared" si="10"/>
        <v>0</v>
      </c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ht="12.75" customHeight="1">
      <c r="A104" s="97" t="s">
        <v>47</v>
      </c>
      <c r="B104" s="98" t="s">
        <v>48</v>
      </c>
      <c r="C104" s="1"/>
      <c r="D104" s="100">
        <f>63/302*(SUM(E102:E103))</f>
        <v>16.44143448</v>
      </c>
      <c r="E104" s="100">
        <f>D104</f>
        <v>16.44143448</v>
      </c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ht="12.75" customHeight="1">
      <c r="A105" s="97" t="s">
        <v>61</v>
      </c>
      <c r="B105" s="98"/>
      <c r="C105" s="83">
        <v>1.0</v>
      </c>
      <c r="D105" s="100"/>
      <c r="E105" s="100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ht="12.75" customHeight="1">
      <c r="A106" s="97" t="s">
        <v>49</v>
      </c>
      <c r="B106" s="98" t="s">
        <v>5</v>
      </c>
      <c r="C106" s="105">
        <v>40.0</v>
      </c>
      <c r="D106" s="100">
        <f>IF(C105=2,SUM(E100:E104),IF(C105=1,(SUM(E100:E104))*D101/D100,0))</f>
        <v>1381.929139</v>
      </c>
      <c r="E106" s="100">
        <f>C106*D106/100</f>
        <v>552.7716556</v>
      </c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ht="12.75" customHeight="1">
      <c r="A107" s="110" t="s">
        <v>50</v>
      </c>
      <c r="B107" s="102"/>
      <c r="C107" s="102"/>
      <c r="D107" s="103"/>
      <c r="E107" s="111">
        <f>SUM(E100:E106)</f>
        <v>2678.377586</v>
      </c>
      <c r="F107" s="2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ht="12.75" customHeight="1">
      <c r="A108" s="97" t="s">
        <v>51</v>
      </c>
      <c r="B108" s="98" t="s">
        <v>5</v>
      </c>
      <c r="C108" s="100">
        <f>'2.Encargos Sociais'!$C$32*100</f>
        <v>70.595952</v>
      </c>
      <c r="D108" s="100">
        <f>E107</f>
        <v>2678.377586</v>
      </c>
      <c r="E108" s="100">
        <f>D108*C108/100</f>
        <v>1890.826155</v>
      </c>
      <c r="F108" s="3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ht="12.75" customHeight="1">
      <c r="A109" s="110" t="s">
        <v>62</v>
      </c>
      <c r="B109" s="112"/>
      <c r="C109" s="112"/>
      <c r="D109" s="113"/>
      <c r="E109" s="111">
        <f>E107+E108</f>
        <v>4569.20374</v>
      </c>
      <c r="F109" s="2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ht="12.75" customHeight="1">
      <c r="A110" s="97" t="s">
        <v>53</v>
      </c>
      <c r="B110" s="98" t="s">
        <v>54</v>
      </c>
      <c r="C110" s="105">
        <v>1.0</v>
      </c>
      <c r="D110" s="100">
        <f>E109</f>
        <v>4569.20374</v>
      </c>
      <c r="E110" s="100">
        <f>C110*D110</f>
        <v>4569.20374</v>
      </c>
      <c r="F110" s="3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ht="12.75" customHeight="1">
      <c r="A111" s="1"/>
      <c r="B111" s="1"/>
      <c r="C111" s="1"/>
      <c r="D111" s="106" t="s">
        <v>55</v>
      </c>
      <c r="E111" s="107">
        <v>0.1476</v>
      </c>
      <c r="F111" s="108">
        <f>E110*E111</f>
        <v>674.4144721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ht="12.75" customHeight="1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ht="15.75" customHeight="1">
      <c r="A113" s="109" t="s">
        <v>65</v>
      </c>
      <c r="B113" s="115"/>
      <c r="C113" s="1"/>
      <c r="D113" s="1"/>
      <c r="E113" s="1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ht="12.75" customHeight="1">
      <c r="A114" s="89" t="s">
        <v>37</v>
      </c>
      <c r="B114" s="90" t="s">
        <v>38</v>
      </c>
      <c r="C114" s="90" t="s">
        <v>27</v>
      </c>
      <c r="D114" s="91" t="s">
        <v>39</v>
      </c>
      <c r="E114" s="91" t="s">
        <v>40</v>
      </c>
      <c r="F114" s="92" t="s">
        <v>66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ht="12.75" customHeight="1">
      <c r="A115" s="97" t="s">
        <v>67</v>
      </c>
      <c r="B115" s="98" t="s">
        <v>48</v>
      </c>
      <c r="C115" s="116">
        <v>1.0</v>
      </c>
      <c r="D115" s="117">
        <v>4.7</v>
      </c>
      <c r="E115" s="100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ht="12.75" customHeight="1">
      <c r="A116" s="97" t="s">
        <v>68</v>
      </c>
      <c r="B116" s="98" t="s">
        <v>69</v>
      </c>
      <c r="C116" s="118">
        <v>8.69</v>
      </c>
      <c r="D116" s="119"/>
      <c r="E116" s="100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ht="12.75" customHeight="1">
      <c r="A117" s="97" t="s">
        <v>70</v>
      </c>
      <c r="B117" s="98" t="s">
        <v>71</v>
      </c>
      <c r="C117" s="120">
        <v>156.42</v>
      </c>
      <c r="D117" s="121">
        <v>2.75</v>
      </c>
      <c r="E117" s="100">
        <f>IFERROR(C117*D117,"-")</f>
        <v>430.155</v>
      </c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ht="12.75" customHeight="1">
      <c r="A118" s="122" t="s">
        <v>72</v>
      </c>
      <c r="B118" s="123" t="s">
        <v>71</v>
      </c>
      <c r="C118" s="120">
        <v>156.0</v>
      </c>
      <c r="D118" s="121">
        <v>2.75</v>
      </c>
      <c r="E118" s="121">
        <v>429.0</v>
      </c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ht="12.75" customHeight="1">
      <c r="A119" s="93" t="s">
        <v>73</v>
      </c>
      <c r="B119" s="94" t="s">
        <v>71</v>
      </c>
      <c r="C119" s="120">
        <v>17.38</v>
      </c>
      <c r="D119" s="121">
        <v>2.36</v>
      </c>
      <c r="E119" s="96">
        <f>IFERROR(C119*D119,"-")</f>
        <v>41.0168</v>
      </c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ht="12.75" customHeight="1">
      <c r="A120" s="1"/>
      <c r="B120" s="1"/>
      <c r="C120" s="1"/>
      <c r="D120" s="3"/>
      <c r="E120" s="3"/>
      <c r="F120" s="124">
        <f>SUM(E117:E119)</f>
        <v>900.1718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ht="12.75" customHeight="1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ht="12.75" customHeight="1">
      <c r="A122" s="109" t="s">
        <v>74</v>
      </c>
      <c r="B122" s="115"/>
      <c r="C122" s="1"/>
      <c r="D122" s="1"/>
      <c r="E122" s="1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ht="12.75" customHeight="1">
      <c r="A123" s="89" t="s">
        <v>37</v>
      </c>
      <c r="B123" s="90" t="s">
        <v>38</v>
      </c>
      <c r="C123" s="90" t="s">
        <v>27</v>
      </c>
      <c r="D123" s="91" t="s">
        <v>39</v>
      </c>
      <c r="E123" s="91" t="s">
        <v>40</v>
      </c>
      <c r="F123" s="92" t="s">
        <v>75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ht="12.75" customHeight="1">
      <c r="A124" s="97" t="s">
        <v>67</v>
      </c>
      <c r="B124" s="98" t="s">
        <v>48</v>
      </c>
      <c r="C124" s="116">
        <v>1.0</v>
      </c>
      <c r="D124" s="117">
        <v>4.7</v>
      </c>
      <c r="E124" s="100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ht="12.75" customHeight="1">
      <c r="A125" s="97" t="s">
        <v>68</v>
      </c>
      <c r="B125" s="98" t="s">
        <v>69</v>
      </c>
      <c r="C125" s="118">
        <v>4.0</v>
      </c>
      <c r="D125" s="119"/>
      <c r="E125" s="100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ht="12.75" customHeight="1">
      <c r="A126" s="97" t="s">
        <v>70</v>
      </c>
      <c r="B126" s="98" t="s">
        <v>71</v>
      </c>
      <c r="C126" s="120">
        <v>0.0</v>
      </c>
      <c r="D126" s="121">
        <v>0.0</v>
      </c>
      <c r="E126" s="100">
        <f t="shared" ref="E126:E127" si="11">IFERROR(C126*D126,"-")</f>
        <v>0</v>
      </c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ht="12.75" customHeight="1">
      <c r="A127" s="93" t="s">
        <v>73</v>
      </c>
      <c r="B127" s="94" t="s">
        <v>71</v>
      </c>
      <c r="C127" s="120">
        <v>8.0</v>
      </c>
      <c r="D127" s="121">
        <v>2.36</v>
      </c>
      <c r="E127" s="96">
        <f t="shared" si="11"/>
        <v>18.88</v>
      </c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ht="12.75" customHeight="1">
      <c r="A128" s="1"/>
      <c r="B128" s="1"/>
      <c r="C128" s="1"/>
      <c r="D128" s="3"/>
      <c r="E128" s="3"/>
      <c r="F128" s="124">
        <f>SUM(E126:E127)</f>
        <v>18.88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ht="12.75" customHeight="1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ht="12.75" customHeight="1">
      <c r="A130" s="109" t="s">
        <v>76</v>
      </c>
      <c r="B130" s="1"/>
      <c r="C130" s="1"/>
      <c r="D130" s="3"/>
      <c r="E130" s="3"/>
      <c r="F130" s="26"/>
      <c r="G130" s="27"/>
      <c r="H130" s="27"/>
      <c r="I130" s="27"/>
      <c r="J130" s="27"/>
      <c r="K130" s="27"/>
      <c r="L130" s="27"/>
      <c r="M130" s="27"/>
      <c r="N130" s="27"/>
    </row>
    <row r="131" ht="12.75" customHeight="1">
      <c r="A131" s="89" t="s">
        <v>37</v>
      </c>
      <c r="B131" s="90" t="s">
        <v>38</v>
      </c>
      <c r="C131" s="90" t="s">
        <v>27</v>
      </c>
      <c r="D131" s="91" t="s">
        <v>39</v>
      </c>
      <c r="E131" s="91" t="s">
        <v>40</v>
      </c>
      <c r="F131" s="92" t="s">
        <v>77</v>
      </c>
      <c r="G131" s="1"/>
      <c r="H131" s="1"/>
      <c r="I131" s="1"/>
      <c r="J131" s="1"/>
      <c r="K131" s="1"/>
      <c r="L131" s="1"/>
      <c r="M131" s="1"/>
      <c r="N131" s="1"/>
    </row>
    <row r="132" ht="12.75" customHeight="1">
      <c r="A132" s="125" t="s">
        <v>70</v>
      </c>
      <c r="B132" s="98" t="s">
        <v>78</v>
      </c>
      <c r="C132" s="120">
        <v>26.07</v>
      </c>
      <c r="D132" s="119">
        <v>22.0</v>
      </c>
      <c r="E132" s="126">
        <f>C132*D132</f>
        <v>573.54</v>
      </c>
      <c r="F132" s="26"/>
      <c r="G132" s="27"/>
      <c r="H132" s="27"/>
      <c r="I132" s="27"/>
      <c r="J132" s="27"/>
      <c r="K132" s="27"/>
      <c r="L132" s="27"/>
      <c r="M132" s="27"/>
      <c r="N132" s="27"/>
    </row>
    <row r="133" ht="12.75" customHeight="1">
      <c r="A133" s="125" t="s">
        <v>79</v>
      </c>
      <c r="B133" s="105" t="s">
        <v>78</v>
      </c>
      <c r="C133" s="120">
        <v>26.0</v>
      </c>
      <c r="D133" s="119">
        <v>22.0</v>
      </c>
      <c r="E133" s="119">
        <v>573.54</v>
      </c>
      <c r="F133" s="26"/>
      <c r="G133" s="1"/>
      <c r="H133" s="1"/>
      <c r="I133" s="1"/>
      <c r="J133" s="1"/>
      <c r="K133" s="1"/>
      <c r="L133" s="1"/>
      <c r="M133" s="1"/>
      <c r="N133" s="1"/>
    </row>
    <row r="134" ht="12.75" customHeight="1">
      <c r="A134" s="125" t="s">
        <v>80</v>
      </c>
      <c r="B134" s="98" t="s">
        <v>78</v>
      </c>
      <c r="C134" s="120">
        <v>8.69</v>
      </c>
      <c r="D134" s="119">
        <v>14.73</v>
      </c>
      <c r="E134" s="119">
        <v>132.57</v>
      </c>
      <c r="F134" s="26"/>
      <c r="G134" s="1"/>
      <c r="H134" s="1"/>
      <c r="I134" s="1"/>
      <c r="J134" s="1"/>
      <c r="K134" s="1"/>
      <c r="L134" s="1"/>
      <c r="M134" s="1"/>
      <c r="N134" s="1"/>
    </row>
    <row r="135" ht="12.75" customHeight="1">
      <c r="A135" s="125" t="s">
        <v>81</v>
      </c>
      <c r="B135" s="98" t="s">
        <v>78</v>
      </c>
      <c r="C135" s="120">
        <v>4.0</v>
      </c>
      <c r="D135" s="119">
        <v>14.73</v>
      </c>
      <c r="E135" s="126">
        <f>C135*D135</f>
        <v>58.92</v>
      </c>
      <c r="F135" s="26"/>
      <c r="G135" s="1"/>
      <c r="H135" s="1"/>
      <c r="I135" s="1"/>
      <c r="J135" s="1"/>
      <c r="K135" s="1"/>
      <c r="L135" s="1"/>
      <c r="M135" s="1"/>
      <c r="N135" s="1"/>
    </row>
    <row r="136" ht="12.75" customHeight="1">
      <c r="A136" s="1"/>
      <c r="B136" s="1"/>
      <c r="C136" s="1"/>
      <c r="D136" s="3"/>
      <c r="E136" s="3"/>
      <c r="F136" s="124">
        <f>SUM(E132:E135)</f>
        <v>1338.57</v>
      </c>
      <c r="G136" s="1"/>
      <c r="H136" s="1"/>
      <c r="I136" s="1"/>
      <c r="J136" s="1"/>
      <c r="K136" s="1"/>
      <c r="L136" s="1"/>
      <c r="M136" s="1"/>
      <c r="N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ht="12.75" customHeight="1">
      <c r="A138" s="109" t="s">
        <v>82</v>
      </c>
      <c r="B138" s="1"/>
      <c r="C138" s="1"/>
      <c r="D138" s="3"/>
      <c r="E138" s="3"/>
      <c r="F138" s="2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ht="12.75" customHeight="1">
      <c r="A139" s="89" t="s">
        <v>37</v>
      </c>
      <c r="B139" s="90" t="s">
        <v>38</v>
      </c>
      <c r="C139" s="90" t="s">
        <v>27</v>
      </c>
      <c r="D139" s="91" t="s">
        <v>39</v>
      </c>
      <c r="E139" s="91" t="s">
        <v>40</v>
      </c>
      <c r="F139" s="92" t="s">
        <v>83</v>
      </c>
      <c r="G139" s="1"/>
      <c r="H139" s="1"/>
      <c r="I139" s="1"/>
      <c r="J139" s="1"/>
      <c r="K139" s="1"/>
      <c r="L139" s="1"/>
      <c r="M139" s="1"/>
      <c r="N139" s="1"/>
    </row>
    <row r="140" ht="12.75" customHeight="1">
      <c r="A140" s="125" t="s">
        <v>80</v>
      </c>
      <c r="B140" s="98" t="s">
        <v>78</v>
      </c>
      <c r="C140" s="120">
        <v>1.0</v>
      </c>
      <c r="D140" s="119">
        <v>111.82</v>
      </c>
      <c r="E140" s="126">
        <f>C140*D140</f>
        <v>111.82</v>
      </c>
      <c r="F140" s="26"/>
      <c r="G140" s="1"/>
      <c r="H140" s="1"/>
      <c r="I140" s="1"/>
      <c r="J140" s="1"/>
      <c r="K140" s="1"/>
      <c r="L140" s="1"/>
      <c r="M140" s="1"/>
      <c r="N140" s="1"/>
    </row>
    <row r="141" ht="12.75" customHeight="1">
      <c r="A141" s="1"/>
      <c r="B141" s="1"/>
      <c r="C141" s="1"/>
      <c r="D141" s="106" t="s">
        <v>55</v>
      </c>
      <c r="E141" s="107">
        <v>0.424</v>
      </c>
      <c r="F141" s="124">
        <f>SUM(E140)*E141</f>
        <v>47.41168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ht="15.0" customHeight="1">
      <c r="A143" s="109" t="s">
        <v>84</v>
      </c>
      <c r="B143" s="1"/>
      <c r="C143" s="1"/>
      <c r="D143" s="3"/>
      <c r="E143" s="3"/>
      <c r="F143" s="2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89" t="s">
        <v>37</v>
      </c>
      <c r="B144" s="90" t="s">
        <v>38</v>
      </c>
      <c r="C144" s="90" t="s">
        <v>27</v>
      </c>
      <c r="D144" s="91" t="s">
        <v>39</v>
      </c>
      <c r="E144" s="91" t="s">
        <v>40</v>
      </c>
      <c r="F144" s="92" t="s">
        <v>85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ht="12.75" customHeight="1">
      <c r="A145" s="125" t="s">
        <v>81</v>
      </c>
      <c r="B145" s="98" t="s">
        <v>78</v>
      </c>
      <c r="C145" s="120">
        <v>1.0</v>
      </c>
      <c r="D145" s="119">
        <v>111.82</v>
      </c>
      <c r="E145" s="126">
        <f>C145*D145</f>
        <v>111.82</v>
      </c>
      <c r="F145" s="2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ht="12.75" customHeight="1">
      <c r="A146" s="1"/>
      <c r="B146" s="1"/>
      <c r="C146" s="1"/>
      <c r="D146" s="106" t="s">
        <v>55</v>
      </c>
      <c r="E146" s="107">
        <v>0.1476</v>
      </c>
      <c r="F146" s="124">
        <f>SUM(E145)*E146</f>
        <v>16.504632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ht="12.75" customHeight="1">
      <c r="A147" s="1"/>
      <c r="B147" s="1"/>
      <c r="C147" s="1"/>
      <c r="D147" s="3"/>
      <c r="E147" s="3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27" t="s">
        <v>86</v>
      </c>
      <c r="B148" s="128"/>
      <c r="C148" s="128"/>
      <c r="D148" s="54"/>
      <c r="E148" s="129"/>
      <c r="F148" s="124">
        <f>F68+F81+F96+F111+F120+F128+F136+F141+F146</f>
        <v>15143.67772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3"/>
      <c r="E149" s="3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27" t="s">
        <v>87</v>
      </c>
      <c r="B150" s="1"/>
      <c r="C150" s="1"/>
      <c r="D150" s="3"/>
      <c r="E150" s="3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3"/>
      <c r="E151" s="3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 t="s">
        <v>88</v>
      </c>
      <c r="B152" s="1"/>
      <c r="C152" s="1"/>
      <c r="D152" s="3"/>
      <c r="E152" s="3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3"/>
      <c r="E153" s="3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7.75" customHeight="1">
      <c r="A154" s="89" t="s">
        <v>37</v>
      </c>
      <c r="B154" s="90" t="s">
        <v>38</v>
      </c>
      <c r="C154" s="130" t="s">
        <v>89</v>
      </c>
      <c r="D154" s="91" t="s">
        <v>39</v>
      </c>
      <c r="E154" s="91" t="s">
        <v>40</v>
      </c>
      <c r="F154" s="92" t="s">
        <v>90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93" t="s">
        <v>91</v>
      </c>
      <c r="B155" s="94" t="s">
        <v>78</v>
      </c>
      <c r="C155" s="131">
        <v>12.0</v>
      </c>
      <c r="D155" s="132">
        <v>347.24</v>
      </c>
      <c r="E155" s="96">
        <f t="shared" ref="E155:E164" si="12">IFERROR(D155/C155,0)</f>
        <v>28.93666667</v>
      </c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97" t="s">
        <v>92</v>
      </c>
      <c r="B156" s="98" t="s">
        <v>78</v>
      </c>
      <c r="C156" s="133">
        <v>4.0</v>
      </c>
      <c r="D156" s="134">
        <v>165.1</v>
      </c>
      <c r="E156" s="96">
        <f t="shared" si="12"/>
        <v>41.275</v>
      </c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97" t="s">
        <v>93</v>
      </c>
      <c r="B157" s="98" t="s">
        <v>78</v>
      </c>
      <c r="C157" s="133">
        <v>3.0</v>
      </c>
      <c r="D157" s="134">
        <v>39.3</v>
      </c>
      <c r="E157" s="96">
        <f t="shared" si="12"/>
        <v>13.1</v>
      </c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97" t="s">
        <v>94</v>
      </c>
      <c r="B158" s="98" t="s">
        <v>78</v>
      </c>
      <c r="C158" s="133">
        <v>3.0</v>
      </c>
      <c r="D158" s="134">
        <v>10.44</v>
      </c>
      <c r="E158" s="96">
        <f t="shared" si="12"/>
        <v>3.48</v>
      </c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97" t="s">
        <v>95</v>
      </c>
      <c r="B159" s="98" t="s">
        <v>96</v>
      </c>
      <c r="C159" s="133">
        <v>3.0</v>
      </c>
      <c r="D159" s="134">
        <v>134.07</v>
      </c>
      <c r="E159" s="96">
        <f t="shared" si="12"/>
        <v>44.69</v>
      </c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97" t="s">
        <v>97</v>
      </c>
      <c r="B160" s="98" t="s">
        <v>96</v>
      </c>
      <c r="C160" s="133">
        <v>2.0</v>
      </c>
      <c r="D160" s="134">
        <v>12.32</v>
      </c>
      <c r="E160" s="96">
        <f t="shared" si="12"/>
        <v>6.16</v>
      </c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97" t="s">
        <v>98</v>
      </c>
      <c r="B161" s="98" t="s">
        <v>78</v>
      </c>
      <c r="C161" s="133">
        <v>4.0</v>
      </c>
      <c r="D161" s="134">
        <v>60.89</v>
      </c>
      <c r="E161" s="96">
        <f t="shared" si="12"/>
        <v>15.2225</v>
      </c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35" t="s">
        <v>99</v>
      </c>
      <c r="B162" s="136" t="s">
        <v>78</v>
      </c>
      <c r="C162" s="133">
        <v>2.0</v>
      </c>
      <c r="D162" s="134">
        <v>28.16</v>
      </c>
      <c r="E162" s="96">
        <f t="shared" si="12"/>
        <v>14.08</v>
      </c>
      <c r="F162" s="137"/>
      <c r="G162" s="137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ht="12.75" customHeight="1">
      <c r="A163" s="97" t="s">
        <v>100</v>
      </c>
      <c r="B163" s="98" t="s">
        <v>96</v>
      </c>
      <c r="C163" s="133">
        <v>2.0</v>
      </c>
      <c r="D163" s="134">
        <v>17.43</v>
      </c>
      <c r="E163" s="96">
        <f t="shared" si="12"/>
        <v>8.715</v>
      </c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97" t="s">
        <v>101</v>
      </c>
      <c r="B164" s="98" t="s">
        <v>102</v>
      </c>
      <c r="C164" s="133">
        <v>1.0</v>
      </c>
      <c r="D164" s="134">
        <v>24.0</v>
      </c>
      <c r="E164" s="96">
        <f t="shared" si="12"/>
        <v>24</v>
      </c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97" t="s">
        <v>103</v>
      </c>
      <c r="B165" s="98" t="s">
        <v>104</v>
      </c>
      <c r="C165" s="139">
        <v>1.0</v>
      </c>
      <c r="D165" s="134">
        <v>100.0</v>
      </c>
      <c r="E165" s="100">
        <f t="shared" ref="E165:E166" si="13">C165*D165</f>
        <v>100</v>
      </c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97" t="s">
        <v>53</v>
      </c>
      <c r="B166" s="98" t="s">
        <v>54</v>
      </c>
      <c r="C166" s="83">
        <v>3.0</v>
      </c>
      <c r="D166" s="100">
        <f>+SUM(E155:E165)</f>
        <v>299.6591667</v>
      </c>
      <c r="E166" s="100">
        <f t="shared" si="13"/>
        <v>898.9775</v>
      </c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06" t="s">
        <v>55</v>
      </c>
      <c r="E167" s="126">
        <f>$B$52</f>
        <v>0.424</v>
      </c>
      <c r="F167" s="108">
        <f>E166*E167</f>
        <v>381.16646</v>
      </c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09" t="s">
        <v>105</v>
      </c>
      <c r="B168" s="1"/>
      <c r="C168" s="1"/>
      <c r="D168" s="3"/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89" t="s">
        <v>37</v>
      </c>
      <c r="B170" s="90" t="s">
        <v>38</v>
      </c>
      <c r="C170" s="130" t="s">
        <v>89</v>
      </c>
      <c r="D170" s="91" t="s">
        <v>39</v>
      </c>
      <c r="E170" s="91" t="s">
        <v>40</v>
      </c>
      <c r="F170" s="92" t="s">
        <v>106</v>
      </c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93" t="s">
        <v>91</v>
      </c>
      <c r="B171" s="94" t="s">
        <v>78</v>
      </c>
      <c r="C171" s="131">
        <v>12.0</v>
      </c>
      <c r="D171" s="132">
        <v>347.24</v>
      </c>
      <c r="E171" s="96">
        <f t="shared" ref="E171:E180" si="14">IFERROR(D171/C171,0)</f>
        <v>28.93666667</v>
      </c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97" t="s">
        <v>92</v>
      </c>
      <c r="B172" s="98" t="s">
        <v>78</v>
      </c>
      <c r="C172" s="133">
        <v>4.0</v>
      </c>
      <c r="D172" s="134">
        <v>165.1</v>
      </c>
      <c r="E172" s="96">
        <f t="shared" si="14"/>
        <v>41.275</v>
      </c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97" t="s">
        <v>93</v>
      </c>
      <c r="B173" s="98" t="s">
        <v>78</v>
      </c>
      <c r="C173" s="133">
        <v>3.0</v>
      </c>
      <c r="D173" s="134">
        <v>39.3</v>
      </c>
      <c r="E173" s="96">
        <f t="shared" si="14"/>
        <v>13.1</v>
      </c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97" t="s">
        <v>94</v>
      </c>
      <c r="B174" s="98" t="s">
        <v>78</v>
      </c>
      <c r="C174" s="133">
        <v>3.0</v>
      </c>
      <c r="D174" s="134">
        <v>10.44</v>
      </c>
      <c r="E174" s="96">
        <f t="shared" si="14"/>
        <v>3.48</v>
      </c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97" t="s">
        <v>95</v>
      </c>
      <c r="B175" s="98" t="s">
        <v>96</v>
      </c>
      <c r="C175" s="133">
        <v>3.0</v>
      </c>
      <c r="D175" s="134">
        <v>134.07</v>
      </c>
      <c r="E175" s="96">
        <f t="shared" si="14"/>
        <v>44.69</v>
      </c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97" t="s">
        <v>97</v>
      </c>
      <c r="B176" s="98" t="s">
        <v>96</v>
      </c>
      <c r="C176" s="133">
        <v>2.0</v>
      </c>
      <c r="D176" s="134">
        <v>12.32</v>
      </c>
      <c r="E176" s="96">
        <f t="shared" si="14"/>
        <v>6.16</v>
      </c>
      <c r="F176" s="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97" t="s">
        <v>98</v>
      </c>
      <c r="B177" s="98" t="s">
        <v>78</v>
      </c>
      <c r="C177" s="133">
        <v>4.0</v>
      </c>
      <c r="D177" s="134">
        <v>60.89</v>
      </c>
      <c r="E177" s="96">
        <f t="shared" si="14"/>
        <v>15.2225</v>
      </c>
      <c r="F177" s="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35" t="s">
        <v>99</v>
      </c>
      <c r="B178" s="136" t="s">
        <v>78</v>
      </c>
      <c r="C178" s="133">
        <v>2.0</v>
      </c>
      <c r="D178" s="134">
        <v>28.16</v>
      </c>
      <c r="E178" s="96">
        <f t="shared" si="14"/>
        <v>14.08</v>
      </c>
      <c r="F178" s="137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97" t="s">
        <v>100</v>
      </c>
      <c r="B179" s="98" t="s">
        <v>96</v>
      </c>
      <c r="C179" s="133">
        <v>2.0</v>
      </c>
      <c r="D179" s="134">
        <v>17.43</v>
      </c>
      <c r="E179" s="96">
        <f t="shared" si="14"/>
        <v>8.715</v>
      </c>
      <c r="F179" s="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97" t="s">
        <v>101</v>
      </c>
      <c r="B180" s="98" t="s">
        <v>102</v>
      </c>
      <c r="C180" s="133">
        <v>1.0</v>
      </c>
      <c r="D180" s="134">
        <v>24.0</v>
      </c>
      <c r="E180" s="96">
        <f t="shared" si="14"/>
        <v>24</v>
      </c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97" t="s">
        <v>103</v>
      </c>
      <c r="B181" s="98" t="s">
        <v>104</v>
      </c>
      <c r="C181" s="139">
        <v>1.0</v>
      </c>
      <c r="D181" s="134">
        <v>100.0</v>
      </c>
      <c r="E181" s="100">
        <f t="shared" ref="E181:E182" si="15">C181*D181</f>
        <v>100</v>
      </c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97" t="s">
        <v>53</v>
      </c>
      <c r="B182" s="98" t="s">
        <v>54</v>
      </c>
      <c r="C182" s="83">
        <v>3.0</v>
      </c>
      <c r="D182" s="100">
        <f>+SUM(E171:E181)</f>
        <v>299.6591667</v>
      </c>
      <c r="E182" s="100">
        <f t="shared" si="15"/>
        <v>898.9775</v>
      </c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06" t="s">
        <v>55</v>
      </c>
      <c r="E183" s="126">
        <f>$B$52</f>
        <v>0.424</v>
      </c>
      <c r="F183" s="108">
        <f>E182*E183</f>
        <v>381.16646</v>
      </c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3"/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09" t="s">
        <v>107</v>
      </c>
      <c r="B185" s="1"/>
      <c r="C185" s="1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3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89" t="s">
        <v>37</v>
      </c>
      <c r="B187" s="90" t="s">
        <v>38</v>
      </c>
      <c r="C187" s="130" t="s">
        <v>89</v>
      </c>
      <c r="D187" s="91" t="s">
        <v>39</v>
      </c>
      <c r="E187" s="91" t="s">
        <v>40</v>
      </c>
      <c r="F187" s="92" t="s">
        <v>108</v>
      </c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93" t="s">
        <v>91</v>
      </c>
      <c r="B188" s="94" t="s">
        <v>78</v>
      </c>
      <c r="C188" s="140">
        <v>12.0</v>
      </c>
      <c r="D188" s="96">
        <f t="shared" ref="D188:D190" si="16">+D155</f>
        <v>347.24</v>
      </c>
      <c r="E188" s="96">
        <f t="shared" ref="E188:E193" si="17">IFERROR(D188/C188,0)</f>
        <v>28.93666667</v>
      </c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97" t="s">
        <v>92</v>
      </c>
      <c r="B189" s="98" t="s">
        <v>78</v>
      </c>
      <c r="C189" s="140">
        <v>4.0</v>
      </c>
      <c r="D189" s="100">
        <f t="shared" si="16"/>
        <v>165.1</v>
      </c>
      <c r="E189" s="96">
        <f t="shared" si="17"/>
        <v>41.275</v>
      </c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97" t="s">
        <v>93</v>
      </c>
      <c r="B190" s="98" t="s">
        <v>78</v>
      </c>
      <c r="C190" s="140">
        <v>3.0</v>
      </c>
      <c r="D190" s="100">
        <f t="shared" si="16"/>
        <v>39.3</v>
      </c>
      <c r="E190" s="96">
        <f t="shared" si="17"/>
        <v>13.1</v>
      </c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97" t="s">
        <v>95</v>
      </c>
      <c r="B191" s="98" t="s">
        <v>96</v>
      </c>
      <c r="C191" s="140">
        <v>4.0</v>
      </c>
      <c r="D191" s="100">
        <f>+D159</f>
        <v>134.07</v>
      </c>
      <c r="E191" s="96">
        <f t="shared" si="17"/>
        <v>33.5175</v>
      </c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97" t="s">
        <v>98</v>
      </c>
      <c r="B192" s="98" t="s">
        <v>78</v>
      </c>
      <c r="C192" s="140">
        <v>6.0</v>
      </c>
      <c r="D192" s="100">
        <f>+D161</f>
        <v>60.89</v>
      </c>
      <c r="E192" s="96">
        <f t="shared" si="17"/>
        <v>10.14833333</v>
      </c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97" t="s">
        <v>101</v>
      </c>
      <c r="B193" s="98" t="s">
        <v>102</v>
      </c>
      <c r="C193" s="140">
        <v>1.0</v>
      </c>
      <c r="D193" s="100">
        <f>+D164</f>
        <v>24</v>
      </c>
      <c r="E193" s="96">
        <f t="shared" si="17"/>
        <v>24</v>
      </c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97" t="s">
        <v>103</v>
      </c>
      <c r="B194" s="98" t="s">
        <v>104</v>
      </c>
      <c r="C194" s="141">
        <v>1.0</v>
      </c>
      <c r="D194" s="95">
        <v>100.0</v>
      </c>
      <c r="E194" s="100">
        <f t="shared" ref="E194:E195" si="18">C194*D194</f>
        <v>100</v>
      </c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97" t="s">
        <v>53</v>
      </c>
      <c r="B195" s="98" t="s">
        <v>54</v>
      </c>
      <c r="C195" s="83">
        <v>1.0</v>
      </c>
      <c r="D195" s="100">
        <f>+SUM(E188:E194)</f>
        <v>250.9775</v>
      </c>
      <c r="E195" s="100">
        <f t="shared" si="18"/>
        <v>250.9775</v>
      </c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06" t="s">
        <v>55</v>
      </c>
      <c r="E196" s="126">
        <f>$B$52</f>
        <v>0.424</v>
      </c>
      <c r="F196" s="108">
        <f>E195*E196</f>
        <v>106.41446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3"/>
      <c r="E197" s="3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09" t="s">
        <v>109</v>
      </c>
      <c r="B198" s="1"/>
      <c r="C198" s="1"/>
      <c r="D198" s="3"/>
      <c r="E198" s="3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3"/>
      <c r="E199" s="3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8.5" customHeight="1">
      <c r="A200" s="89" t="s">
        <v>37</v>
      </c>
      <c r="B200" s="90" t="s">
        <v>38</v>
      </c>
      <c r="C200" s="130" t="s">
        <v>89</v>
      </c>
      <c r="D200" s="91" t="s">
        <v>39</v>
      </c>
      <c r="E200" s="91" t="s">
        <v>40</v>
      </c>
      <c r="F200" s="92" t="s">
        <v>110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93" t="s">
        <v>91</v>
      </c>
      <c r="B201" s="94" t="s">
        <v>78</v>
      </c>
      <c r="C201" s="140">
        <v>12.0</v>
      </c>
      <c r="D201" s="121">
        <v>347.24</v>
      </c>
      <c r="E201" s="96">
        <f t="shared" ref="E201:E206" si="19">IFERROR(D201/C201,0)</f>
        <v>28.93666667</v>
      </c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97" t="s">
        <v>92</v>
      </c>
      <c r="B202" s="98" t="s">
        <v>78</v>
      </c>
      <c r="C202" s="140">
        <v>4.0</v>
      </c>
      <c r="D202" s="119">
        <v>165.1</v>
      </c>
      <c r="E202" s="96">
        <f t="shared" si="19"/>
        <v>41.275</v>
      </c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97" t="s">
        <v>93</v>
      </c>
      <c r="B203" s="98" t="s">
        <v>78</v>
      </c>
      <c r="C203" s="140">
        <v>3.0</v>
      </c>
      <c r="D203" s="119">
        <v>39.3</v>
      </c>
      <c r="E203" s="96">
        <f t="shared" si="19"/>
        <v>13.1</v>
      </c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97" t="s">
        <v>95</v>
      </c>
      <c r="B204" s="98" t="s">
        <v>96</v>
      </c>
      <c r="C204" s="140">
        <v>4.0</v>
      </c>
      <c r="D204" s="119">
        <v>134.07</v>
      </c>
      <c r="E204" s="96">
        <f t="shared" si="19"/>
        <v>33.5175</v>
      </c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97" t="s">
        <v>98</v>
      </c>
      <c r="B205" s="98" t="s">
        <v>78</v>
      </c>
      <c r="C205" s="140">
        <v>6.0</v>
      </c>
      <c r="D205" s="119">
        <v>60.89</v>
      </c>
      <c r="E205" s="96">
        <f t="shared" si="19"/>
        <v>10.14833333</v>
      </c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97" t="s">
        <v>101</v>
      </c>
      <c r="B206" s="98" t="s">
        <v>102</v>
      </c>
      <c r="C206" s="140">
        <v>1.0</v>
      </c>
      <c r="D206" s="119">
        <v>24.0</v>
      </c>
      <c r="E206" s="96">
        <f t="shared" si="19"/>
        <v>24</v>
      </c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0" customHeight="1">
      <c r="A207" s="97" t="s">
        <v>103</v>
      </c>
      <c r="B207" s="98" t="s">
        <v>104</v>
      </c>
      <c r="C207" s="141">
        <v>1.0</v>
      </c>
      <c r="D207" s="95">
        <v>100.0</v>
      </c>
      <c r="E207" s="100">
        <f t="shared" ref="E207:E208" si="20">C207*D207</f>
        <v>100</v>
      </c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0" customHeight="1">
      <c r="A208" s="97" t="s">
        <v>53</v>
      </c>
      <c r="B208" s="98" t="s">
        <v>54</v>
      </c>
      <c r="C208" s="83">
        <v>1.0</v>
      </c>
      <c r="D208" s="100">
        <f>+SUM(E201:E207)</f>
        <v>250.9775</v>
      </c>
      <c r="E208" s="100">
        <f t="shared" si="20"/>
        <v>250.9775</v>
      </c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1"/>
      <c r="C209" s="1"/>
      <c r="D209" s="106" t="s">
        <v>55</v>
      </c>
      <c r="E209" s="107">
        <v>0.1476</v>
      </c>
      <c r="F209" s="108">
        <f>E208*E209</f>
        <v>37.044279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3"/>
      <c r="E210" s="3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27" t="s">
        <v>111</v>
      </c>
      <c r="B211" s="142"/>
      <c r="C211" s="142"/>
      <c r="D211" s="143"/>
      <c r="E211" s="144"/>
      <c r="F211" s="145">
        <f>F167+F183+F196+F209</f>
        <v>905.791659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3"/>
      <c r="E212" s="3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27" t="s">
        <v>112</v>
      </c>
      <c r="B213" s="1"/>
      <c r="C213" s="1"/>
      <c r="D213" s="3"/>
      <c r="E213" s="3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46"/>
      <c r="C214" s="1"/>
      <c r="D214" s="3"/>
      <c r="E214" s="3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47" t="s">
        <v>113</v>
      </c>
      <c r="B215" s="1"/>
      <c r="C215" s="1"/>
      <c r="D215" s="3"/>
      <c r="E215" s="3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3"/>
      <c r="E216" s="3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48" t="s">
        <v>14</v>
      </c>
      <c r="B217" s="1"/>
      <c r="C217" s="1"/>
      <c r="D217" s="3"/>
      <c r="E217" s="3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89" t="s">
        <v>37</v>
      </c>
      <c r="B218" s="90" t="s">
        <v>38</v>
      </c>
      <c r="C218" s="90" t="s">
        <v>27</v>
      </c>
      <c r="D218" s="91" t="s">
        <v>39</v>
      </c>
      <c r="E218" s="91" t="s">
        <v>40</v>
      </c>
      <c r="F218" s="92" t="s">
        <v>114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93" t="s">
        <v>115</v>
      </c>
      <c r="B219" s="94" t="s">
        <v>78</v>
      </c>
      <c r="C219" s="94">
        <v>1.0</v>
      </c>
      <c r="D219" s="149">
        <v>484158.0</v>
      </c>
      <c r="E219" s="96">
        <f>C219*D219</f>
        <v>484158</v>
      </c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97" t="s">
        <v>116</v>
      </c>
      <c r="B220" s="98" t="s">
        <v>117</v>
      </c>
      <c r="C220" s="105">
        <v>10.0</v>
      </c>
      <c r="D220" s="100"/>
      <c r="E220" s="100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97" t="s">
        <v>118</v>
      </c>
      <c r="B221" s="98" t="s">
        <v>117</v>
      </c>
      <c r="C221" s="105">
        <v>0.0</v>
      </c>
      <c r="D221" s="100"/>
      <c r="E221" s="100"/>
      <c r="F221" s="150"/>
      <c r="G221" s="3"/>
      <c r="H221" s="1"/>
      <c r="I221" s="151"/>
      <c r="J221" s="15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97" t="s">
        <v>119</v>
      </c>
      <c r="B222" s="98" t="s">
        <v>5</v>
      </c>
      <c r="C222" s="100">
        <f>IFERROR(VLOOKUP(C220,'5. Depreciação'!A3:B17,2,FALSE),0)</f>
        <v>65.18</v>
      </c>
      <c r="D222" s="100">
        <f>E219</f>
        <v>484158</v>
      </c>
      <c r="E222" s="100">
        <f>C222*D222/100</f>
        <v>315574.1844</v>
      </c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52" t="s">
        <v>120</v>
      </c>
      <c r="B223" s="153" t="s">
        <v>43</v>
      </c>
      <c r="C223" s="153">
        <f>C220*12</f>
        <v>120</v>
      </c>
      <c r="D223" s="154">
        <f>IF(C221&lt;=C220,E222,0)</f>
        <v>315574.1844</v>
      </c>
      <c r="E223" s="154">
        <f>IFERROR(D223/C223,0)</f>
        <v>2629.78487</v>
      </c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93" t="s">
        <v>121</v>
      </c>
      <c r="B224" s="94" t="s">
        <v>78</v>
      </c>
      <c r="C224" s="94">
        <f>C219</f>
        <v>1</v>
      </c>
      <c r="D224" s="95">
        <v>202520.0</v>
      </c>
      <c r="E224" s="96">
        <f>C224*D224</f>
        <v>202520</v>
      </c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97" t="s">
        <v>122</v>
      </c>
      <c r="B225" s="98" t="s">
        <v>117</v>
      </c>
      <c r="C225" s="105">
        <v>10.0</v>
      </c>
      <c r="D225" s="100"/>
      <c r="E225" s="100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97" t="s">
        <v>123</v>
      </c>
      <c r="B226" s="98" t="s">
        <v>117</v>
      </c>
      <c r="C226" s="105">
        <v>0.0</v>
      </c>
      <c r="D226" s="100"/>
      <c r="E226" s="100"/>
      <c r="F226" s="150"/>
      <c r="G226" s="3"/>
      <c r="H226" s="1"/>
      <c r="I226" s="151"/>
      <c r="J226" s="15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97" t="s">
        <v>124</v>
      </c>
      <c r="B227" s="98" t="s">
        <v>5</v>
      </c>
      <c r="C227" s="126">
        <f>IFERROR(VLOOKUP(C225,'5. Depreciação'!A3:B17,2,FALSE),0)</f>
        <v>65.18</v>
      </c>
      <c r="D227" s="100">
        <f>E224</f>
        <v>202520</v>
      </c>
      <c r="E227" s="100">
        <f>C227*D227/100</f>
        <v>132002.536</v>
      </c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10" t="s">
        <v>125</v>
      </c>
      <c r="B228" s="155" t="s">
        <v>43</v>
      </c>
      <c r="C228" s="155">
        <f>C225*12</f>
        <v>120</v>
      </c>
      <c r="D228" s="111">
        <f>IF(C226&lt;=C225,E227,0)</f>
        <v>132002.536</v>
      </c>
      <c r="E228" s="111">
        <f>IFERROR(D228/C228,0)</f>
        <v>1100.021133</v>
      </c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01" t="s">
        <v>126</v>
      </c>
      <c r="B229" s="102"/>
      <c r="C229" s="102"/>
      <c r="D229" s="103"/>
      <c r="E229" s="104">
        <f>E223+E228</f>
        <v>3729.806003</v>
      </c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10" t="s">
        <v>127</v>
      </c>
      <c r="B230" s="155" t="s">
        <v>78</v>
      </c>
      <c r="C230" s="105">
        <v>1.0</v>
      </c>
      <c r="D230" s="111">
        <f>E229</f>
        <v>3729.806003</v>
      </c>
      <c r="E230" s="104">
        <f>C230*D230</f>
        <v>3729.806003</v>
      </c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56"/>
      <c r="B231" s="156"/>
      <c r="C231" s="156"/>
      <c r="D231" s="106" t="s">
        <v>55</v>
      </c>
      <c r="E231" s="126">
        <f>$B$52</f>
        <v>0.424</v>
      </c>
      <c r="F231" s="157">
        <f>E230*E231</f>
        <v>1581.437745</v>
      </c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48" t="s">
        <v>15</v>
      </c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58" t="s">
        <v>37</v>
      </c>
      <c r="B234" s="159" t="s">
        <v>38</v>
      </c>
      <c r="C234" s="159" t="s">
        <v>27</v>
      </c>
      <c r="D234" s="91" t="s">
        <v>39</v>
      </c>
      <c r="E234" s="160" t="s">
        <v>40</v>
      </c>
      <c r="F234" s="92" t="s">
        <v>128</v>
      </c>
      <c r="G234" s="3"/>
      <c r="H234" s="1"/>
      <c r="I234" s="151"/>
      <c r="J234" s="15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97" t="s">
        <v>129</v>
      </c>
      <c r="B235" s="98" t="s">
        <v>78</v>
      </c>
      <c r="C235" s="94">
        <v>1.0</v>
      </c>
      <c r="D235" s="100">
        <f>D219</f>
        <v>484158</v>
      </c>
      <c r="E235" s="100">
        <f>C235*D235</f>
        <v>484158</v>
      </c>
      <c r="F235" s="150"/>
      <c r="G235" s="3"/>
      <c r="H235" s="1"/>
      <c r="I235" s="151"/>
      <c r="J235" s="15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97" t="s">
        <v>130</v>
      </c>
      <c r="B236" s="98" t="s">
        <v>5</v>
      </c>
      <c r="C236" s="105">
        <v>13.75</v>
      </c>
      <c r="D236" s="100"/>
      <c r="E236" s="100"/>
      <c r="F236" s="150"/>
      <c r="G236" s="3"/>
      <c r="H236" s="1"/>
      <c r="I236" s="151"/>
      <c r="J236" s="15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97" t="s">
        <v>131</v>
      </c>
      <c r="B237" s="98" t="s">
        <v>48</v>
      </c>
      <c r="C237" s="100">
        <f>IFERROR(IF(C221&lt;=C220,E219-(C222/(100*C220)*C221)*E219,E219-E222),0)</f>
        <v>484158</v>
      </c>
      <c r="D237" s="100"/>
      <c r="E237" s="100"/>
      <c r="F237" s="150"/>
      <c r="G237" s="3"/>
      <c r="H237" s="1"/>
      <c r="I237" s="151"/>
      <c r="J237" s="15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97" t="s">
        <v>132</v>
      </c>
      <c r="B238" s="98" t="s">
        <v>48</v>
      </c>
      <c r="C238" s="100">
        <f>IFERROR(IF(C221&gt;=C220,C237,((((C237)-(E219-E222))*(((C220-C221)+1)/(2*(C220-C221))))+(E219-E222))),0)</f>
        <v>342149.617</v>
      </c>
      <c r="D238" s="100"/>
      <c r="E238" s="100"/>
      <c r="F238" s="150"/>
      <c r="G238" s="3"/>
      <c r="H238" s="1"/>
      <c r="I238" s="151"/>
      <c r="J238" s="15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52" t="s">
        <v>133</v>
      </c>
      <c r="B239" s="153" t="s">
        <v>48</v>
      </c>
      <c r="C239" s="153"/>
      <c r="D239" s="154">
        <f>C236*C238/12/100</f>
        <v>3920.464362</v>
      </c>
      <c r="E239" s="154">
        <f>D239</f>
        <v>3920.464362</v>
      </c>
      <c r="F239" s="150"/>
      <c r="G239" s="3"/>
      <c r="H239" s="1"/>
      <c r="I239" s="151"/>
      <c r="J239" s="15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93" t="s">
        <v>134</v>
      </c>
      <c r="B240" s="94" t="s">
        <v>78</v>
      </c>
      <c r="C240" s="94">
        <f t="shared" ref="C240:D240" si="21">C224</f>
        <v>1</v>
      </c>
      <c r="D240" s="96">
        <f t="shared" si="21"/>
        <v>202520</v>
      </c>
      <c r="E240" s="96">
        <f>C240*D240</f>
        <v>202520</v>
      </c>
      <c r="F240" s="150"/>
      <c r="G240" s="3"/>
      <c r="H240" s="1"/>
      <c r="I240" s="151"/>
      <c r="J240" s="15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97" t="s">
        <v>130</v>
      </c>
      <c r="B241" s="98" t="s">
        <v>5</v>
      </c>
      <c r="C241" s="98">
        <f>C236</f>
        <v>13.75</v>
      </c>
      <c r="D241" s="100"/>
      <c r="E241" s="100"/>
      <c r="F241" s="150"/>
      <c r="G241" s="3"/>
      <c r="H241" s="1"/>
      <c r="I241" s="151"/>
      <c r="J241" s="15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97" t="s">
        <v>135</v>
      </c>
      <c r="B242" s="98" t="s">
        <v>48</v>
      </c>
      <c r="C242" s="100">
        <f>IFERROR(IF(C226&lt;=C225,E224-(C227/(100*C225)*C226)*E224,E224-E227),0)</f>
        <v>202520</v>
      </c>
      <c r="D242" s="100"/>
      <c r="E242" s="100"/>
      <c r="F242" s="150"/>
      <c r="G242" s="3"/>
      <c r="H242" s="1"/>
      <c r="I242" s="151"/>
      <c r="J242" s="15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97" t="s">
        <v>136</v>
      </c>
      <c r="B243" s="98" t="s">
        <v>48</v>
      </c>
      <c r="C243" s="100">
        <f>IFERROR(IF(C226&gt;=C225,C242,((((C242)-(E224-E227))*(((C225-C226)+1)/(2*(C225-C226))))+(E224-E227))),0)</f>
        <v>143118.8588</v>
      </c>
      <c r="D243" s="100"/>
      <c r="E243" s="100"/>
      <c r="F243" s="150"/>
      <c r="G243" s="3"/>
      <c r="H243" s="1"/>
      <c r="I243" s="151"/>
      <c r="J243" s="15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10" t="s">
        <v>137</v>
      </c>
      <c r="B244" s="155" t="s">
        <v>48</v>
      </c>
      <c r="C244" s="155"/>
      <c r="D244" s="111">
        <f>C241*C243/12/100</f>
        <v>1639.90359</v>
      </c>
      <c r="E244" s="111">
        <f>D244</f>
        <v>1639.90359</v>
      </c>
      <c r="F244" s="150"/>
      <c r="G244" s="3"/>
      <c r="H244" s="1"/>
      <c r="I244" s="151"/>
      <c r="J244" s="15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01" t="s">
        <v>126</v>
      </c>
      <c r="B245" s="102"/>
      <c r="C245" s="102"/>
      <c r="D245" s="103"/>
      <c r="E245" s="104">
        <f>E239+E244</f>
        <v>5560.367952</v>
      </c>
      <c r="F245" s="150"/>
      <c r="G245" s="3"/>
      <c r="H245" s="1"/>
      <c r="I245" s="151"/>
      <c r="J245" s="15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10" t="s">
        <v>127</v>
      </c>
      <c r="B246" s="155" t="s">
        <v>78</v>
      </c>
      <c r="C246" s="98">
        <f>C230</f>
        <v>1</v>
      </c>
      <c r="D246" s="111">
        <f>E245</f>
        <v>5560.367952</v>
      </c>
      <c r="E246" s="104">
        <f>C246*D246</f>
        <v>5560.367952</v>
      </c>
      <c r="F246" s="150"/>
      <c r="G246" s="3"/>
      <c r="H246" s="1"/>
      <c r="I246" s="151"/>
      <c r="J246" s="15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61"/>
      <c r="D247" s="106" t="s">
        <v>55</v>
      </c>
      <c r="E247" s="126">
        <f>$B$52</f>
        <v>0.424</v>
      </c>
      <c r="F247" s="157">
        <f>E246*E247</f>
        <v>2357.596012</v>
      </c>
      <c r="G247" s="3"/>
      <c r="H247" s="1"/>
      <c r="I247" s="151"/>
      <c r="J247" s="15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3"/>
      <c r="E248" s="3"/>
      <c r="F248" s="3"/>
      <c r="G248" s="3"/>
      <c r="H248" s="1"/>
      <c r="I248" s="151"/>
      <c r="J248" s="15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09" t="s">
        <v>16</v>
      </c>
      <c r="B249" s="1"/>
      <c r="C249" s="1"/>
      <c r="D249" s="3"/>
      <c r="E249" s="3"/>
      <c r="F249" s="3"/>
      <c r="G249" s="3"/>
      <c r="H249" s="1"/>
      <c r="I249" s="151"/>
      <c r="J249" s="15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3"/>
      <c r="E250" s="3"/>
      <c r="F250" s="3"/>
      <c r="G250" s="3"/>
      <c r="H250" s="1"/>
      <c r="I250" s="151"/>
      <c r="J250" s="15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46" t="s">
        <v>17</v>
      </c>
      <c r="B251" s="1"/>
      <c r="C251" s="1"/>
      <c r="D251" s="3"/>
      <c r="E251" s="3"/>
      <c r="F251" s="3"/>
      <c r="G251" s="3"/>
      <c r="H251" s="1"/>
      <c r="I251" s="151"/>
      <c r="J251" s="15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89" t="s">
        <v>37</v>
      </c>
      <c r="B252" s="90" t="s">
        <v>38</v>
      </c>
      <c r="C252" s="90" t="s">
        <v>27</v>
      </c>
      <c r="D252" s="91" t="s">
        <v>39</v>
      </c>
      <c r="E252" s="91" t="s">
        <v>40</v>
      </c>
      <c r="F252" s="92" t="s">
        <v>138</v>
      </c>
      <c r="G252" s="3"/>
      <c r="H252" s="1"/>
      <c r="I252" s="151"/>
      <c r="J252" s="15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93" t="s">
        <v>115</v>
      </c>
      <c r="B253" s="94" t="s">
        <v>78</v>
      </c>
      <c r="C253" s="94">
        <v>1.0</v>
      </c>
      <c r="D253" s="149">
        <v>484158.0</v>
      </c>
      <c r="E253" s="96">
        <f>C253*D253</f>
        <v>484158</v>
      </c>
      <c r="F253" s="3"/>
      <c r="G253" s="3"/>
      <c r="H253" s="1"/>
      <c r="I253" s="151"/>
      <c r="J253" s="15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97" t="s">
        <v>116</v>
      </c>
      <c r="B254" s="98" t="s">
        <v>117</v>
      </c>
      <c r="C254" s="105">
        <v>10.0</v>
      </c>
      <c r="D254" s="100"/>
      <c r="E254" s="100"/>
      <c r="F254" s="3"/>
      <c r="G254" s="3"/>
      <c r="H254" s="1"/>
      <c r="I254" s="151"/>
      <c r="J254" s="15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97" t="s">
        <v>118</v>
      </c>
      <c r="B255" s="98" t="s">
        <v>117</v>
      </c>
      <c r="C255" s="105">
        <v>0.0</v>
      </c>
      <c r="D255" s="100"/>
      <c r="E255" s="100"/>
      <c r="F255" s="150"/>
      <c r="G255" s="3"/>
      <c r="H255" s="1"/>
      <c r="I255" s="151"/>
      <c r="J255" s="15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97" t="s">
        <v>119</v>
      </c>
      <c r="B256" s="98" t="s">
        <v>5</v>
      </c>
      <c r="C256" s="119">
        <v>65.18</v>
      </c>
      <c r="D256" s="100">
        <f>E253</f>
        <v>484158</v>
      </c>
      <c r="E256" s="100">
        <f>C256*D256/100</f>
        <v>315574.1844</v>
      </c>
      <c r="F256" s="3"/>
      <c r="G256" s="3"/>
      <c r="H256" s="1"/>
      <c r="I256" s="151"/>
      <c r="J256" s="15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52" t="s">
        <v>120</v>
      </c>
      <c r="B257" s="153" t="s">
        <v>43</v>
      </c>
      <c r="C257" s="153">
        <f>C254*12</f>
        <v>120</v>
      </c>
      <c r="D257" s="154">
        <f>IF(C255&lt;=C254,E256,0)</f>
        <v>315574.1844</v>
      </c>
      <c r="E257" s="154">
        <f>IFERROR(D257/C257,0)</f>
        <v>2629.78487</v>
      </c>
      <c r="F257" s="3"/>
      <c r="G257" s="3"/>
      <c r="H257" s="1"/>
      <c r="I257" s="151"/>
      <c r="J257" s="15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22" t="s">
        <v>139</v>
      </c>
      <c r="B258" s="94" t="s">
        <v>78</v>
      </c>
      <c r="C258" s="94">
        <f>C253</f>
        <v>1</v>
      </c>
      <c r="D258" s="95">
        <v>285000.0</v>
      </c>
      <c r="E258" s="96">
        <f>C258*D258</f>
        <v>285000</v>
      </c>
      <c r="F258" s="3"/>
      <c r="G258" s="3"/>
      <c r="H258" s="1"/>
      <c r="I258" s="151"/>
      <c r="J258" s="15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25" t="s">
        <v>140</v>
      </c>
      <c r="B259" s="98" t="s">
        <v>117</v>
      </c>
      <c r="C259" s="105">
        <v>10.0</v>
      </c>
      <c r="D259" s="100"/>
      <c r="E259" s="100"/>
      <c r="F259" s="3"/>
      <c r="G259" s="3"/>
      <c r="H259" s="1"/>
      <c r="I259" s="151"/>
      <c r="J259" s="15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25" t="s">
        <v>141</v>
      </c>
      <c r="B260" s="98" t="s">
        <v>117</v>
      </c>
      <c r="C260" s="105">
        <v>0.0</v>
      </c>
      <c r="D260" s="100"/>
      <c r="E260" s="100"/>
      <c r="F260" s="150"/>
      <c r="G260" s="3"/>
      <c r="H260" s="1"/>
      <c r="I260" s="151"/>
      <c r="J260" s="15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25" t="s">
        <v>142</v>
      </c>
      <c r="B261" s="98" t="s">
        <v>5</v>
      </c>
      <c r="C261" s="107">
        <v>65.18</v>
      </c>
      <c r="D261" s="100">
        <f>E258</f>
        <v>285000</v>
      </c>
      <c r="E261" s="100">
        <f>C261*D261/100</f>
        <v>185763</v>
      </c>
      <c r="F261" s="3"/>
      <c r="G261" s="3"/>
      <c r="H261" s="1"/>
      <c r="I261" s="151"/>
      <c r="J261" s="15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10" t="s">
        <v>125</v>
      </c>
      <c r="B262" s="155" t="s">
        <v>43</v>
      </c>
      <c r="C262" s="155">
        <f>C259*12</f>
        <v>120</v>
      </c>
      <c r="D262" s="111">
        <f>IF(C260&lt;=C259,E261,0)</f>
        <v>185763</v>
      </c>
      <c r="E262" s="111">
        <f>IFERROR(D262/C262,0)</f>
        <v>1548.025</v>
      </c>
      <c r="F262" s="3"/>
      <c r="G262" s="3"/>
      <c r="H262" s="1"/>
      <c r="I262" s="151"/>
      <c r="J262" s="15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01" t="s">
        <v>126</v>
      </c>
      <c r="B263" s="102"/>
      <c r="C263" s="102"/>
      <c r="D263" s="103"/>
      <c r="E263" s="104">
        <f>E257+E262</f>
        <v>4177.80987</v>
      </c>
      <c r="F263" s="3"/>
      <c r="G263" s="3"/>
      <c r="H263" s="1"/>
      <c r="I263" s="151"/>
      <c r="J263" s="15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10" t="s">
        <v>127</v>
      </c>
      <c r="B264" s="155" t="s">
        <v>78</v>
      </c>
      <c r="C264" s="105">
        <v>1.0</v>
      </c>
      <c r="D264" s="111">
        <f>E263</f>
        <v>4177.80987</v>
      </c>
      <c r="E264" s="104">
        <f>C264*D264</f>
        <v>4177.80987</v>
      </c>
      <c r="F264" s="3"/>
      <c r="G264" s="3"/>
      <c r="H264" s="1"/>
      <c r="I264" s="151"/>
      <c r="J264" s="15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56"/>
      <c r="B265" s="156"/>
      <c r="C265" s="156"/>
      <c r="D265" s="106" t="s">
        <v>55</v>
      </c>
      <c r="E265" s="107">
        <v>0.1476</v>
      </c>
      <c r="F265" s="157">
        <f>E264*E265</f>
        <v>616.6447368</v>
      </c>
      <c r="G265" s="3"/>
      <c r="H265" s="1"/>
      <c r="I265" s="151"/>
      <c r="J265" s="15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3"/>
      <c r="E266" s="3"/>
      <c r="F266" s="3"/>
      <c r="G266" s="3"/>
      <c r="H266" s="1"/>
      <c r="I266" s="151"/>
      <c r="J266" s="15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46" t="s">
        <v>18</v>
      </c>
      <c r="B267" s="1"/>
      <c r="C267" s="1"/>
      <c r="D267" s="3"/>
      <c r="E267" s="3"/>
      <c r="F267" s="3"/>
      <c r="G267" s="3"/>
      <c r="H267" s="1"/>
      <c r="I267" s="151"/>
      <c r="J267" s="15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58" t="s">
        <v>37</v>
      </c>
      <c r="B268" s="159" t="s">
        <v>38</v>
      </c>
      <c r="C268" s="162" t="s">
        <v>27</v>
      </c>
      <c r="D268" s="91" t="s">
        <v>39</v>
      </c>
      <c r="E268" s="160" t="s">
        <v>40</v>
      </c>
      <c r="F268" s="92" t="s">
        <v>143</v>
      </c>
      <c r="G268" s="3"/>
      <c r="H268" s="1"/>
      <c r="I268" s="151"/>
      <c r="J268" s="15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97" t="s">
        <v>129</v>
      </c>
      <c r="B269" s="98" t="s">
        <v>78</v>
      </c>
      <c r="C269" s="94">
        <v>1.0</v>
      </c>
      <c r="D269" s="100">
        <f>D253</f>
        <v>484158</v>
      </c>
      <c r="E269" s="100">
        <f>C269*D269</f>
        <v>484158</v>
      </c>
      <c r="F269" s="150"/>
      <c r="G269" s="3"/>
      <c r="H269" s="1"/>
      <c r="I269" s="151"/>
      <c r="J269" s="15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97" t="s">
        <v>130</v>
      </c>
      <c r="B270" s="98" t="s">
        <v>5</v>
      </c>
      <c r="C270" s="105">
        <v>13.75</v>
      </c>
      <c r="D270" s="100"/>
      <c r="E270" s="100"/>
      <c r="F270" s="150"/>
      <c r="G270" s="3"/>
      <c r="H270" s="1"/>
      <c r="I270" s="151"/>
      <c r="J270" s="15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97" t="s">
        <v>131</v>
      </c>
      <c r="B271" s="98" t="s">
        <v>48</v>
      </c>
      <c r="C271" s="100">
        <f>IFERROR(IF(C255&lt;=C254,E253-(C256/(100*C254)*C255)*E253,E253-E256),0)</f>
        <v>484158</v>
      </c>
      <c r="D271" s="100"/>
      <c r="E271" s="100"/>
      <c r="F271" s="150"/>
      <c r="G271" s="3"/>
      <c r="H271" s="1"/>
      <c r="I271" s="151"/>
      <c r="J271" s="15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97" t="s">
        <v>132</v>
      </c>
      <c r="B272" s="98" t="s">
        <v>48</v>
      </c>
      <c r="C272" s="100">
        <f>IFERROR(IF(C255&gt;=C254,C271,((((C271)-(E253-E256))*(((C254-C255)+1)/(2*(C254-C255))))+(E253-E256))),0)</f>
        <v>342149.617</v>
      </c>
      <c r="D272" s="100"/>
      <c r="E272" s="100"/>
      <c r="F272" s="150"/>
      <c r="G272" s="3"/>
      <c r="H272" s="1"/>
      <c r="I272" s="151"/>
      <c r="J272" s="15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52" t="s">
        <v>133</v>
      </c>
      <c r="B273" s="153" t="s">
        <v>48</v>
      </c>
      <c r="C273" s="153"/>
      <c r="D273" s="154">
        <f>C270*C272/12/100</f>
        <v>3920.464362</v>
      </c>
      <c r="E273" s="154">
        <f>D273</f>
        <v>3920.464362</v>
      </c>
      <c r="F273" s="150"/>
      <c r="G273" s="3"/>
      <c r="H273" s="1"/>
      <c r="I273" s="151"/>
      <c r="J273" s="15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93" t="s">
        <v>134</v>
      </c>
      <c r="B274" s="94" t="s">
        <v>78</v>
      </c>
      <c r="C274" s="94">
        <f t="shared" ref="C274:D274" si="22">C258</f>
        <v>1</v>
      </c>
      <c r="D274" s="96">
        <f t="shared" si="22"/>
        <v>285000</v>
      </c>
      <c r="E274" s="96">
        <f>C274*D274</f>
        <v>285000</v>
      </c>
      <c r="F274" s="150"/>
      <c r="G274" s="3"/>
      <c r="H274" s="1"/>
      <c r="I274" s="151"/>
      <c r="J274" s="15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97" t="s">
        <v>130</v>
      </c>
      <c r="B275" s="98" t="s">
        <v>5</v>
      </c>
      <c r="C275" s="98">
        <f>C270</f>
        <v>13.75</v>
      </c>
      <c r="D275" s="100"/>
      <c r="E275" s="100"/>
      <c r="F275" s="150"/>
      <c r="G275" s="3"/>
      <c r="H275" s="1"/>
      <c r="I275" s="151"/>
      <c r="J275" s="15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97" t="s">
        <v>135</v>
      </c>
      <c r="B276" s="98" t="s">
        <v>48</v>
      </c>
      <c r="C276" s="100">
        <f>IFERROR(IF(C260&lt;=C259,E258-(C261/(100*C259)*C260)*E258,E258-E261),0)</f>
        <v>285000</v>
      </c>
      <c r="D276" s="100"/>
      <c r="E276" s="100"/>
      <c r="F276" s="150"/>
      <c r="G276" s="3"/>
      <c r="H276" s="1"/>
      <c r="I276" s="151"/>
      <c r="J276" s="15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97" t="s">
        <v>136</v>
      </c>
      <c r="B277" s="98" t="s">
        <v>48</v>
      </c>
      <c r="C277" s="100">
        <f>IFERROR(IF(C260&gt;=C259,C276,((((C276)-(E258-E261))*(((C259-C260)+1)/(2*(C259-C260))))+(E258-E261))),0)</f>
        <v>201406.65</v>
      </c>
      <c r="D277" s="100"/>
      <c r="E277" s="100"/>
      <c r="F277" s="150"/>
      <c r="G277" s="3"/>
      <c r="H277" s="1"/>
      <c r="I277" s="151"/>
      <c r="J277" s="15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10" t="s">
        <v>137</v>
      </c>
      <c r="B278" s="155" t="s">
        <v>48</v>
      </c>
      <c r="C278" s="155"/>
      <c r="D278" s="111">
        <f>C275*C277/12/100</f>
        <v>2307.784531</v>
      </c>
      <c r="E278" s="111">
        <f>D278</f>
        <v>2307.784531</v>
      </c>
      <c r="F278" s="150"/>
      <c r="G278" s="3"/>
      <c r="H278" s="1"/>
      <c r="I278" s="151"/>
      <c r="J278" s="15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01" t="s">
        <v>126</v>
      </c>
      <c r="B279" s="102"/>
      <c r="C279" s="102"/>
      <c r="D279" s="103"/>
      <c r="E279" s="104">
        <f>E273+E278</f>
        <v>6228.248893</v>
      </c>
      <c r="F279" s="150"/>
      <c r="G279" s="3"/>
      <c r="H279" s="1"/>
      <c r="I279" s="151"/>
      <c r="J279" s="15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10" t="s">
        <v>127</v>
      </c>
      <c r="B280" s="155" t="s">
        <v>78</v>
      </c>
      <c r="C280" s="98">
        <f>C264</f>
        <v>1</v>
      </c>
      <c r="D280" s="111">
        <f>E279</f>
        <v>6228.248893</v>
      </c>
      <c r="E280" s="104">
        <f>C280*D280</f>
        <v>6228.248893</v>
      </c>
      <c r="F280" s="150"/>
      <c r="G280" s="3"/>
      <c r="H280" s="1"/>
      <c r="I280" s="151"/>
      <c r="J280" s="15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61"/>
      <c r="D281" s="106" t="s">
        <v>55</v>
      </c>
      <c r="E281" s="107">
        <v>0.1476</v>
      </c>
      <c r="F281" s="157">
        <f>E280*E281</f>
        <v>919.2895366</v>
      </c>
      <c r="G281" s="3"/>
      <c r="H281" s="1"/>
      <c r="I281" s="151"/>
      <c r="J281" s="15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3"/>
      <c r="E282" s="3"/>
      <c r="F282" s="3"/>
      <c r="G282" s="3"/>
      <c r="H282" s="1"/>
      <c r="I282" s="151"/>
      <c r="J282" s="15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09" t="s">
        <v>19</v>
      </c>
      <c r="B283" s="1"/>
      <c r="C283" s="1"/>
      <c r="D283" s="3"/>
      <c r="E283" s="3"/>
      <c r="F283" s="3"/>
      <c r="G283" s="3"/>
      <c r="H283" s="1"/>
      <c r="I283" s="151"/>
      <c r="J283" s="15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3"/>
      <c r="E284" s="3"/>
      <c r="F284" s="3"/>
      <c r="G284" s="3"/>
      <c r="H284" s="1"/>
      <c r="I284" s="151"/>
      <c r="J284" s="15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63" t="s">
        <v>37</v>
      </c>
      <c r="B285" s="164" t="s">
        <v>38</v>
      </c>
      <c r="C285" s="164" t="s">
        <v>27</v>
      </c>
      <c r="D285" s="165" t="s">
        <v>39</v>
      </c>
      <c r="E285" s="165" t="s">
        <v>40</v>
      </c>
      <c r="F285" s="166" t="s">
        <v>144</v>
      </c>
      <c r="G285" s="3"/>
      <c r="H285" s="1"/>
      <c r="I285" s="151"/>
      <c r="J285" s="15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67" t="s">
        <v>145</v>
      </c>
      <c r="B286" s="168" t="s">
        <v>146</v>
      </c>
      <c r="C286" s="169">
        <v>8.0</v>
      </c>
      <c r="D286" s="170">
        <v>161.1</v>
      </c>
      <c r="E286" s="171">
        <f>C286*D286</f>
        <v>1288.8</v>
      </c>
      <c r="F286" s="172"/>
      <c r="G286" s="3"/>
      <c r="H286" s="1"/>
      <c r="I286" s="151"/>
      <c r="J286" s="15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73"/>
      <c r="B287" s="173"/>
      <c r="C287" s="173"/>
      <c r="D287" s="174"/>
      <c r="E287" s="175"/>
      <c r="F287" s="176">
        <f>E286</f>
        <v>1288.8</v>
      </c>
      <c r="G287" s="3"/>
      <c r="H287" s="1"/>
      <c r="I287" s="151"/>
      <c r="J287" s="15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3"/>
      <c r="E288" s="3"/>
      <c r="F288" s="3"/>
      <c r="G288" s="3"/>
      <c r="H288" s="1"/>
      <c r="I288" s="151"/>
      <c r="J288" s="15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09" t="s">
        <v>147</v>
      </c>
      <c r="B289" s="1"/>
      <c r="C289" s="1"/>
      <c r="D289" s="3"/>
      <c r="E289" s="3"/>
      <c r="F289" s="3"/>
      <c r="G289" s="3"/>
      <c r="H289" s="1"/>
      <c r="I289" s="151"/>
      <c r="J289" s="15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89" t="s">
        <v>37</v>
      </c>
      <c r="B290" s="90" t="s">
        <v>38</v>
      </c>
      <c r="C290" s="90" t="s">
        <v>27</v>
      </c>
      <c r="D290" s="91" t="s">
        <v>39</v>
      </c>
      <c r="E290" s="91" t="s">
        <v>40</v>
      </c>
      <c r="F290" s="92" t="s">
        <v>148</v>
      </c>
      <c r="G290" s="3"/>
      <c r="H290" s="1"/>
      <c r="I290" s="151"/>
      <c r="J290" s="15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93" t="s">
        <v>149</v>
      </c>
      <c r="B291" s="94" t="s">
        <v>78</v>
      </c>
      <c r="C291" s="96">
        <f>C230</f>
        <v>1</v>
      </c>
      <c r="D291" s="96">
        <f>0.01*($E$219)</f>
        <v>4841.58</v>
      </c>
      <c r="E291" s="96">
        <f t="shared" ref="E291:E293" si="23">C291*D291</f>
        <v>4841.58</v>
      </c>
      <c r="F291" s="3"/>
      <c r="G291" s="3"/>
      <c r="H291" s="1"/>
      <c r="I291" s="151"/>
      <c r="J291" s="15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97" t="s">
        <v>150</v>
      </c>
      <c r="B292" s="98" t="s">
        <v>78</v>
      </c>
      <c r="C292" s="96">
        <f>C230</f>
        <v>1</v>
      </c>
      <c r="D292" s="119">
        <v>178.08</v>
      </c>
      <c r="E292" s="100">
        <f t="shared" si="23"/>
        <v>178.08</v>
      </c>
      <c r="F292" s="3"/>
      <c r="G292" s="3"/>
      <c r="H292" s="1"/>
      <c r="I292" s="151"/>
      <c r="J292" s="15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97" t="s">
        <v>151</v>
      </c>
      <c r="B293" s="98" t="s">
        <v>78</v>
      </c>
      <c r="C293" s="96">
        <f>C230</f>
        <v>1</v>
      </c>
      <c r="D293" s="119">
        <v>2227.3</v>
      </c>
      <c r="E293" s="100">
        <f t="shared" si="23"/>
        <v>2227.3</v>
      </c>
      <c r="F293" s="103"/>
      <c r="G293" s="3"/>
      <c r="H293" s="1"/>
      <c r="I293" s="151"/>
      <c r="J293" s="15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10" t="s">
        <v>152</v>
      </c>
      <c r="B294" s="155" t="s">
        <v>43</v>
      </c>
      <c r="C294" s="155">
        <v>12.0</v>
      </c>
      <c r="D294" s="111">
        <f>SUM(E291:E293)</f>
        <v>7246.96</v>
      </c>
      <c r="E294" s="111">
        <f>D294/C294</f>
        <v>603.9133333</v>
      </c>
      <c r="F294" s="3"/>
      <c r="G294" s="3"/>
      <c r="H294" s="1"/>
      <c r="I294" s="151"/>
      <c r="J294" s="15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06" t="s">
        <v>55</v>
      </c>
      <c r="E295" s="126">
        <f>$B$52</f>
        <v>0.424</v>
      </c>
      <c r="F295" s="108">
        <f>E294*E295</f>
        <v>256.0592533</v>
      </c>
      <c r="G295" s="3"/>
      <c r="H295" s="1"/>
      <c r="I295" s="151"/>
      <c r="J295" s="15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3"/>
      <c r="E296" s="3"/>
      <c r="F296" s="3"/>
      <c r="G296" s="3"/>
      <c r="H296" s="1"/>
      <c r="I296" s="151"/>
      <c r="J296" s="15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0" customHeight="1">
      <c r="A297" s="109" t="s">
        <v>20</v>
      </c>
      <c r="B297" s="1"/>
      <c r="C297" s="1"/>
      <c r="D297" s="3"/>
      <c r="E297" s="3"/>
      <c r="F297" s="3"/>
      <c r="G297" s="3"/>
      <c r="H297" s="1"/>
      <c r="I297" s="151"/>
      <c r="J297" s="15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89" t="s">
        <v>37</v>
      </c>
      <c r="B298" s="90" t="s">
        <v>38</v>
      </c>
      <c r="C298" s="90" t="s">
        <v>27</v>
      </c>
      <c r="D298" s="91" t="s">
        <v>39</v>
      </c>
      <c r="E298" s="91" t="s">
        <v>40</v>
      </c>
      <c r="F298" s="92" t="s">
        <v>153</v>
      </c>
      <c r="G298" s="3"/>
      <c r="H298" s="1"/>
      <c r="I298" s="151"/>
      <c r="J298" s="15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93" t="s">
        <v>149</v>
      </c>
      <c r="B299" s="94" t="s">
        <v>78</v>
      </c>
      <c r="C299" s="121">
        <v>1.0</v>
      </c>
      <c r="D299" s="96">
        <f>0.01*($E$219)</f>
        <v>4841.58</v>
      </c>
      <c r="E299" s="96">
        <f t="shared" ref="E299:E301" si="24">C299*D299</f>
        <v>4841.58</v>
      </c>
      <c r="F299" s="3"/>
      <c r="G299" s="3"/>
      <c r="H299" s="1"/>
      <c r="I299" s="151"/>
      <c r="J299" s="15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97" t="s">
        <v>150</v>
      </c>
      <c r="B300" s="98" t="s">
        <v>78</v>
      </c>
      <c r="C300" s="121">
        <v>1.0</v>
      </c>
      <c r="D300" s="119">
        <v>178.08</v>
      </c>
      <c r="E300" s="100">
        <f t="shared" si="24"/>
        <v>178.08</v>
      </c>
      <c r="F300" s="3"/>
      <c r="G300" s="3"/>
      <c r="H300" s="1"/>
      <c r="I300" s="151"/>
      <c r="J300" s="15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97" t="s">
        <v>151</v>
      </c>
      <c r="B301" s="98" t="s">
        <v>78</v>
      </c>
      <c r="C301" s="121">
        <v>1.0</v>
      </c>
      <c r="D301" s="119">
        <v>2227.3</v>
      </c>
      <c r="E301" s="100">
        <f t="shared" si="24"/>
        <v>2227.3</v>
      </c>
      <c r="F301" s="103"/>
      <c r="G301" s="3"/>
      <c r="H301" s="1"/>
      <c r="I301" s="151"/>
      <c r="J301" s="15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10" t="s">
        <v>152</v>
      </c>
      <c r="B302" s="155" t="s">
        <v>43</v>
      </c>
      <c r="C302" s="155">
        <v>12.0</v>
      </c>
      <c r="D302" s="111">
        <f>SUM(E299:E301)</f>
        <v>7246.96</v>
      </c>
      <c r="E302" s="111">
        <f>D302/C302</f>
        <v>603.9133333</v>
      </c>
      <c r="F302" s="3"/>
      <c r="G302" s="3"/>
      <c r="H302" s="1"/>
      <c r="I302" s="151"/>
      <c r="J302" s="15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06" t="s">
        <v>55</v>
      </c>
      <c r="E303" s="107">
        <v>0.1476</v>
      </c>
      <c r="F303" s="108">
        <f>E302*E303</f>
        <v>89.137608</v>
      </c>
      <c r="G303" s="3"/>
      <c r="H303" s="1"/>
      <c r="I303" s="151"/>
      <c r="J303" s="15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09"/>
      <c r="B304" s="177"/>
      <c r="C304" s="1"/>
      <c r="D304" s="3"/>
      <c r="E304" s="3"/>
      <c r="F304" s="3"/>
      <c r="G304" s="3"/>
      <c r="H304" s="1"/>
      <c r="I304" s="151"/>
      <c r="J304" s="15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09" t="s">
        <v>21</v>
      </c>
      <c r="B305" s="177"/>
      <c r="C305" s="1"/>
      <c r="D305" s="3"/>
      <c r="E305" s="3"/>
      <c r="F305" s="3"/>
      <c r="G305" s="3"/>
      <c r="H305" s="1"/>
      <c r="I305" s="151"/>
      <c r="J305" s="15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77"/>
      <c r="C306" s="1"/>
      <c r="D306" s="3"/>
      <c r="E306" s="3"/>
      <c r="F306" s="3"/>
      <c r="G306" s="3"/>
      <c r="H306" s="1"/>
      <c r="I306" s="151"/>
      <c r="J306" s="15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78" t="s">
        <v>154</v>
      </c>
      <c r="B307" s="179">
        <v>929.0</v>
      </c>
      <c r="C307" s="1"/>
      <c r="D307" s="3"/>
      <c r="E307" s="3"/>
      <c r="F307" s="3"/>
      <c r="G307" s="3"/>
      <c r="H307" s="1"/>
      <c r="I307" s="151"/>
      <c r="J307" s="15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77"/>
      <c r="C308" s="1"/>
      <c r="D308" s="3"/>
      <c r="E308" s="3"/>
      <c r="F308" s="3"/>
      <c r="G308" s="3"/>
      <c r="H308" s="1"/>
      <c r="I308" s="151"/>
      <c r="J308" s="15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89" t="s">
        <v>37</v>
      </c>
      <c r="B309" s="90" t="s">
        <v>38</v>
      </c>
      <c r="C309" s="90" t="s">
        <v>155</v>
      </c>
      <c r="D309" s="91" t="s">
        <v>39</v>
      </c>
      <c r="E309" s="91" t="s">
        <v>40</v>
      </c>
      <c r="F309" s="92" t="s">
        <v>156</v>
      </c>
      <c r="G309" s="3"/>
      <c r="H309" s="1"/>
      <c r="I309" s="151"/>
      <c r="J309" s="15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93" t="s">
        <v>157</v>
      </c>
      <c r="B310" s="94" t="s">
        <v>158</v>
      </c>
      <c r="C310" s="180">
        <v>1.8</v>
      </c>
      <c r="D310" s="181">
        <v>5.77</v>
      </c>
      <c r="E310" s="96"/>
      <c r="F310" s="3"/>
      <c r="G310" s="3"/>
      <c r="H310" s="1"/>
      <c r="I310" s="151"/>
      <c r="J310" s="15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97" t="s">
        <v>159</v>
      </c>
      <c r="B311" s="98" t="s">
        <v>160</v>
      </c>
      <c r="C311" s="116">
        <f>B307</f>
        <v>929</v>
      </c>
      <c r="D311" s="182">
        <f>IFERROR(+D310/C310,"-")</f>
        <v>3.205555556</v>
      </c>
      <c r="E311" s="100">
        <f>IFERROR(C311*D311,"-")</f>
        <v>2977.961111</v>
      </c>
      <c r="F311" s="3"/>
      <c r="G311" s="3"/>
      <c r="H311" s="1"/>
      <c r="I311" s="151"/>
      <c r="J311" s="15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97" t="s">
        <v>161</v>
      </c>
      <c r="B312" s="98" t="s">
        <v>162</v>
      </c>
      <c r="C312" s="183">
        <v>1.67</v>
      </c>
      <c r="D312" s="119">
        <v>34.22</v>
      </c>
      <c r="E312" s="100"/>
      <c r="F312" s="3"/>
      <c r="G312" s="3"/>
      <c r="H312" s="1"/>
      <c r="I312" s="151"/>
      <c r="J312" s="15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97" t="s">
        <v>163</v>
      </c>
      <c r="B313" s="98" t="s">
        <v>160</v>
      </c>
      <c r="C313" s="116">
        <f>C311</f>
        <v>929</v>
      </c>
      <c r="D313" s="184">
        <f>+C312*D312/1000</f>
        <v>0.0571474</v>
      </c>
      <c r="E313" s="100">
        <f>C313*D313</f>
        <v>53.0899346</v>
      </c>
      <c r="F313" s="3"/>
      <c r="G313" s="3"/>
      <c r="H313" s="1"/>
      <c r="I313" s="151"/>
      <c r="J313" s="15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97" t="s">
        <v>164</v>
      </c>
      <c r="B314" s="98" t="s">
        <v>162</v>
      </c>
      <c r="C314" s="183">
        <v>0.42</v>
      </c>
      <c r="D314" s="119">
        <v>26.5</v>
      </c>
      <c r="E314" s="100"/>
      <c r="F314" s="3"/>
      <c r="G314" s="3"/>
      <c r="H314" s="1"/>
      <c r="I314" s="151"/>
      <c r="J314" s="15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97" t="s">
        <v>165</v>
      </c>
      <c r="B315" s="98" t="s">
        <v>160</v>
      </c>
      <c r="C315" s="116">
        <f>C311</f>
        <v>929</v>
      </c>
      <c r="D315" s="184">
        <f>+C314*D314/1000</f>
        <v>0.01113</v>
      </c>
      <c r="E315" s="100">
        <f>C315*D315</f>
        <v>10.33977</v>
      </c>
      <c r="F315" s="3"/>
      <c r="G315" s="3"/>
      <c r="H315" s="1"/>
      <c r="I315" s="151"/>
      <c r="J315" s="15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97" t="s">
        <v>166</v>
      </c>
      <c r="B316" s="98" t="s">
        <v>162</v>
      </c>
      <c r="C316" s="183">
        <v>1.9</v>
      </c>
      <c r="D316" s="119">
        <v>26.94</v>
      </c>
      <c r="E316" s="100"/>
      <c r="F316" s="3"/>
      <c r="G316" s="3"/>
      <c r="H316" s="1"/>
      <c r="I316" s="151"/>
      <c r="J316" s="15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97" t="s">
        <v>167</v>
      </c>
      <c r="B317" s="98" t="s">
        <v>160</v>
      </c>
      <c r="C317" s="116">
        <f>C311</f>
        <v>929</v>
      </c>
      <c r="D317" s="184">
        <f>+C316*D316/1000</f>
        <v>0.051186</v>
      </c>
      <c r="E317" s="100">
        <f>C317*D317</f>
        <v>47.551794</v>
      </c>
      <c r="F317" s="3"/>
      <c r="G317" s="3"/>
      <c r="H317" s="1"/>
      <c r="I317" s="151"/>
      <c r="J317" s="15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97" t="s">
        <v>168</v>
      </c>
      <c r="B318" s="98" t="s">
        <v>169</v>
      </c>
      <c r="C318" s="183">
        <v>1.33</v>
      </c>
      <c r="D318" s="119">
        <v>41.06</v>
      </c>
      <c r="E318" s="100"/>
      <c r="F318" s="3"/>
      <c r="G318" s="3"/>
      <c r="H318" s="1"/>
      <c r="I318" s="151"/>
      <c r="J318" s="15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97" t="s">
        <v>170</v>
      </c>
      <c r="B319" s="98" t="s">
        <v>160</v>
      </c>
      <c r="C319" s="116">
        <f>C311</f>
        <v>929</v>
      </c>
      <c r="D319" s="184">
        <f>+C318*D318/1000</f>
        <v>0.0546098</v>
      </c>
      <c r="E319" s="100">
        <f>C319*D319</f>
        <v>50.7325042</v>
      </c>
      <c r="F319" s="3"/>
      <c r="G319" s="3"/>
      <c r="H319" s="1"/>
      <c r="I319" s="151"/>
      <c r="J319" s="15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10" t="s">
        <v>171</v>
      </c>
      <c r="B320" s="155" t="s">
        <v>172</v>
      </c>
      <c r="C320" s="185"/>
      <c r="D320" s="186">
        <f>IFERROR(D311+D313+D315+D317+D319,0)</f>
        <v>3.379628756</v>
      </c>
      <c r="E320" s="100"/>
      <c r="F320" s="3"/>
      <c r="G320" s="3"/>
      <c r="H320" s="1"/>
      <c r="I320" s="151"/>
      <c r="J320" s="15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3"/>
      <c r="E321" s="3"/>
      <c r="F321" s="157">
        <f>SUM(E310:E319)</f>
        <v>3139.675114</v>
      </c>
      <c r="G321" s="3"/>
      <c r="H321" s="1"/>
      <c r="I321" s="151"/>
      <c r="J321" s="15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3"/>
      <c r="E322" s="3"/>
      <c r="F322" s="3"/>
      <c r="G322" s="3"/>
      <c r="H322" s="1"/>
      <c r="I322" s="151"/>
      <c r="J322" s="15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3"/>
      <c r="E323" s="3"/>
      <c r="F323" s="3"/>
      <c r="G323" s="3"/>
      <c r="H323" s="1"/>
      <c r="I323" s="151"/>
      <c r="J323" s="15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78" t="s">
        <v>173</v>
      </c>
      <c r="B324" s="179">
        <v>802.087</v>
      </c>
      <c r="C324" s="1"/>
      <c r="D324" s="3"/>
      <c r="E324" s="3"/>
      <c r="F324" s="3"/>
      <c r="G324" s="3"/>
      <c r="H324" s="1"/>
      <c r="I324" s="151"/>
      <c r="J324" s="15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77"/>
      <c r="C325" s="1"/>
      <c r="D325" s="3"/>
      <c r="E325" s="3"/>
      <c r="F325" s="3"/>
      <c r="G325" s="3"/>
      <c r="H325" s="1"/>
      <c r="I325" s="151"/>
      <c r="J325" s="15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89" t="s">
        <v>37</v>
      </c>
      <c r="B326" s="90" t="s">
        <v>38</v>
      </c>
      <c r="C326" s="90" t="s">
        <v>155</v>
      </c>
      <c r="D326" s="91" t="s">
        <v>39</v>
      </c>
      <c r="E326" s="91" t="s">
        <v>40</v>
      </c>
      <c r="F326" s="92" t="s">
        <v>174</v>
      </c>
      <c r="G326" s="3"/>
      <c r="H326" s="1"/>
      <c r="I326" s="151"/>
      <c r="J326" s="15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93" t="s">
        <v>157</v>
      </c>
      <c r="B327" s="94" t="s">
        <v>158</v>
      </c>
      <c r="C327" s="180">
        <v>2.2</v>
      </c>
      <c r="D327" s="181">
        <v>5.77</v>
      </c>
      <c r="E327" s="96"/>
      <c r="F327" s="3"/>
      <c r="G327" s="3"/>
      <c r="H327" s="1"/>
      <c r="I327" s="151"/>
      <c r="J327" s="15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97" t="s">
        <v>159</v>
      </c>
      <c r="B328" s="98" t="s">
        <v>160</v>
      </c>
      <c r="C328" s="116">
        <f>B324</f>
        <v>802.087</v>
      </c>
      <c r="D328" s="182">
        <f>IFERROR(+D327/C327,"-")</f>
        <v>2.622727273</v>
      </c>
      <c r="E328" s="100">
        <f>IFERROR(C328*D328,"-")</f>
        <v>2103.65545</v>
      </c>
      <c r="F328" s="3"/>
      <c r="G328" s="3"/>
      <c r="H328" s="1"/>
      <c r="I328" s="151"/>
      <c r="J328" s="15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97" t="s">
        <v>161</v>
      </c>
      <c r="B329" s="98" t="s">
        <v>162</v>
      </c>
      <c r="C329" s="183">
        <v>1.67</v>
      </c>
      <c r="D329" s="119">
        <v>34.22</v>
      </c>
      <c r="E329" s="100"/>
      <c r="F329" s="3"/>
      <c r="G329" s="3"/>
      <c r="H329" s="1"/>
      <c r="I329" s="151"/>
      <c r="J329" s="15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97" t="s">
        <v>163</v>
      </c>
      <c r="B330" s="98" t="s">
        <v>160</v>
      </c>
      <c r="C330" s="116">
        <f>C328</f>
        <v>802.087</v>
      </c>
      <c r="D330" s="184">
        <f>+C329*D329/1000</f>
        <v>0.0571474</v>
      </c>
      <c r="E330" s="100">
        <f>C330*D330</f>
        <v>45.83718662</v>
      </c>
      <c r="F330" s="3"/>
      <c r="G330" s="3"/>
      <c r="H330" s="1"/>
      <c r="I330" s="151"/>
      <c r="J330" s="15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97" t="s">
        <v>164</v>
      </c>
      <c r="B331" s="98" t="s">
        <v>162</v>
      </c>
      <c r="C331" s="183">
        <v>0.42</v>
      </c>
      <c r="D331" s="119">
        <v>26.5</v>
      </c>
      <c r="E331" s="100"/>
      <c r="F331" s="3"/>
      <c r="G331" s="3"/>
      <c r="H331" s="1"/>
      <c r="I331" s="151"/>
      <c r="J331" s="15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97" t="s">
        <v>165</v>
      </c>
      <c r="B332" s="98" t="s">
        <v>160</v>
      </c>
      <c r="C332" s="116">
        <f>C328</f>
        <v>802.087</v>
      </c>
      <c r="D332" s="184">
        <f>+C331*D331/1000</f>
        <v>0.01113</v>
      </c>
      <c r="E332" s="100">
        <f>C332*D332</f>
        <v>8.92722831</v>
      </c>
      <c r="F332" s="3"/>
      <c r="G332" s="3"/>
      <c r="H332" s="1"/>
      <c r="I332" s="151"/>
      <c r="J332" s="15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97" t="s">
        <v>166</v>
      </c>
      <c r="B333" s="98" t="s">
        <v>162</v>
      </c>
      <c r="C333" s="183">
        <v>1.9</v>
      </c>
      <c r="D333" s="119">
        <v>26.94</v>
      </c>
      <c r="E333" s="100"/>
      <c r="F333" s="3"/>
      <c r="G333" s="3"/>
      <c r="H333" s="1"/>
      <c r="I333" s="151"/>
      <c r="J333" s="15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97" t="s">
        <v>167</v>
      </c>
      <c r="B334" s="98" t="s">
        <v>160</v>
      </c>
      <c r="C334" s="116">
        <f>C328</f>
        <v>802.087</v>
      </c>
      <c r="D334" s="184">
        <f>+C333*D333/1000</f>
        <v>0.051186</v>
      </c>
      <c r="E334" s="100">
        <f>C334*D334</f>
        <v>41.05562518</v>
      </c>
      <c r="F334" s="3"/>
      <c r="G334" s="3"/>
      <c r="H334" s="1"/>
      <c r="I334" s="151"/>
      <c r="J334" s="15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97" t="s">
        <v>168</v>
      </c>
      <c r="B335" s="98" t="s">
        <v>169</v>
      </c>
      <c r="C335" s="183">
        <v>1.33</v>
      </c>
      <c r="D335" s="119">
        <v>41.06</v>
      </c>
      <c r="E335" s="100"/>
      <c r="F335" s="3"/>
      <c r="G335" s="3"/>
      <c r="H335" s="1"/>
      <c r="I335" s="151"/>
      <c r="J335" s="15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97" t="s">
        <v>170</v>
      </c>
      <c r="B336" s="98" t="s">
        <v>160</v>
      </c>
      <c r="C336" s="116">
        <f>C328</f>
        <v>802.087</v>
      </c>
      <c r="D336" s="184">
        <f>+C335*D335/1000</f>
        <v>0.0546098</v>
      </c>
      <c r="E336" s="100">
        <f>C336*D336</f>
        <v>43.80181065</v>
      </c>
      <c r="F336" s="3"/>
      <c r="G336" s="3"/>
      <c r="H336" s="1"/>
      <c r="I336" s="151"/>
      <c r="J336" s="15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10" t="s">
        <v>171</v>
      </c>
      <c r="B337" s="155" t="s">
        <v>172</v>
      </c>
      <c r="C337" s="185"/>
      <c r="D337" s="186">
        <f>IFERROR(D328+D330+D332+D334+D336,0)</f>
        <v>2.796800473</v>
      </c>
      <c r="E337" s="100"/>
      <c r="F337" s="3"/>
      <c r="G337" s="3"/>
      <c r="H337" s="1"/>
      <c r="I337" s="151"/>
      <c r="J337" s="15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3"/>
      <c r="E338" s="3"/>
      <c r="F338" s="157">
        <f>SUM(E327:E336)</f>
        <v>2243.277301</v>
      </c>
      <c r="G338" s="3"/>
      <c r="H338" s="1"/>
      <c r="I338" s="151"/>
      <c r="J338" s="15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3"/>
      <c r="E339" s="3"/>
      <c r="F339" s="3"/>
      <c r="G339" s="3"/>
      <c r="H339" s="1"/>
      <c r="I339" s="151"/>
      <c r="J339" s="15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3"/>
      <c r="E340" s="3"/>
      <c r="F340" s="3"/>
      <c r="G340" s="3"/>
      <c r="H340" s="1"/>
      <c r="I340" s="151"/>
      <c r="J340" s="15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09" t="s">
        <v>175</v>
      </c>
      <c r="B341" s="1"/>
      <c r="C341" s="1"/>
      <c r="D341" s="3"/>
      <c r="E341" s="3"/>
      <c r="F341" s="3"/>
      <c r="G341" s="3"/>
      <c r="H341" s="1"/>
      <c r="I341" s="151"/>
      <c r="J341" s="15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89" t="s">
        <v>37</v>
      </c>
      <c r="B342" s="90" t="s">
        <v>38</v>
      </c>
      <c r="C342" s="90" t="s">
        <v>27</v>
      </c>
      <c r="D342" s="91" t="s">
        <v>39</v>
      </c>
      <c r="E342" s="91" t="s">
        <v>40</v>
      </c>
      <c r="F342" s="92" t="s">
        <v>176</v>
      </c>
      <c r="G342" s="3"/>
      <c r="H342" s="1"/>
      <c r="I342" s="151"/>
      <c r="J342" s="15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93" t="s">
        <v>177</v>
      </c>
      <c r="B343" s="94" t="s">
        <v>172</v>
      </c>
      <c r="C343" s="187">
        <v>1731.0</v>
      </c>
      <c r="D343" s="95">
        <v>0.91</v>
      </c>
      <c r="E343" s="96">
        <f>C343*D343</f>
        <v>1575.21</v>
      </c>
      <c r="F343" s="3"/>
      <c r="G343" s="3"/>
      <c r="H343" s="1"/>
      <c r="I343" s="151"/>
      <c r="J343" s="15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3"/>
      <c r="E344" s="3"/>
      <c r="F344" s="157">
        <f>E343</f>
        <v>1575.21</v>
      </c>
      <c r="G344" s="3"/>
      <c r="H344" s="1"/>
      <c r="I344" s="151"/>
      <c r="J344" s="15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3"/>
      <c r="E345" s="3"/>
      <c r="F345" s="3"/>
      <c r="G345" s="3"/>
      <c r="H345" s="1"/>
      <c r="I345" s="151"/>
      <c r="J345" s="15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09" t="s">
        <v>178</v>
      </c>
      <c r="B346" s="1"/>
      <c r="C346" s="1"/>
      <c r="D346" s="3"/>
      <c r="E346" s="3"/>
      <c r="F346" s="3"/>
      <c r="G346" s="3"/>
      <c r="H346" s="1"/>
      <c r="I346" s="151"/>
      <c r="J346" s="15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89" t="s">
        <v>37</v>
      </c>
      <c r="B347" s="90" t="s">
        <v>38</v>
      </c>
      <c r="C347" s="90" t="s">
        <v>27</v>
      </c>
      <c r="D347" s="91" t="s">
        <v>39</v>
      </c>
      <c r="E347" s="91" t="s">
        <v>40</v>
      </c>
      <c r="F347" s="92" t="s">
        <v>179</v>
      </c>
      <c r="G347" s="3"/>
      <c r="H347" s="1"/>
      <c r="I347" s="151"/>
      <c r="J347" s="15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22" t="s">
        <v>180</v>
      </c>
      <c r="B348" s="94" t="s">
        <v>78</v>
      </c>
      <c r="C348" s="188">
        <v>6.0</v>
      </c>
      <c r="D348" s="95">
        <v>2603.27</v>
      </c>
      <c r="E348" s="96">
        <f>C348*D348</f>
        <v>15619.62</v>
      </c>
      <c r="F348" s="3"/>
      <c r="G348" s="3"/>
      <c r="H348" s="1"/>
      <c r="I348" s="151"/>
      <c r="J348" s="15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93" t="s">
        <v>181</v>
      </c>
      <c r="B349" s="94" t="s">
        <v>78</v>
      </c>
      <c r="C349" s="188">
        <v>2.0</v>
      </c>
      <c r="D349" s="96"/>
      <c r="E349" s="96"/>
      <c r="F349" s="3"/>
      <c r="G349" s="3"/>
      <c r="H349" s="1"/>
      <c r="I349" s="151"/>
      <c r="J349" s="15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93" t="s">
        <v>182</v>
      </c>
      <c r="B350" s="94" t="s">
        <v>78</v>
      </c>
      <c r="C350" s="96">
        <f>C348*C349</f>
        <v>12</v>
      </c>
      <c r="D350" s="95">
        <v>520.65</v>
      </c>
      <c r="E350" s="96">
        <f>C350*D350</f>
        <v>6247.8</v>
      </c>
      <c r="F350" s="3"/>
      <c r="G350" s="3"/>
      <c r="H350" s="1"/>
      <c r="I350" s="151"/>
      <c r="J350" s="15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25" t="s">
        <v>183</v>
      </c>
      <c r="B351" s="98" t="s">
        <v>184</v>
      </c>
      <c r="C351" s="189">
        <v>50000.0</v>
      </c>
      <c r="D351" s="100">
        <f>E348+E350</f>
        <v>21867.42</v>
      </c>
      <c r="E351" s="100">
        <f>IFERROR(D351/C351,"-")</f>
        <v>0.4373484</v>
      </c>
      <c r="F351" s="3"/>
      <c r="G351" s="3"/>
      <c r="H351" s="1"/>
      <c r="I351" s="151"/>
      <c r="J351" s="15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97" t="s">
        <v>185</v>
      </c>
      <c r="B352" s="98" t="s">
        <v>160</v>
      </c>
      <c r="C352" s="116">
        <f>B307</f>
        <v>929</v>
      </c>
      <c r="D352" s="100">
        <f>E351</f>
        <v>0.4373484</v>
      </c>
      <c r="E352" s="100">
        <f>IFERROR(C352*D352,0)</f>
        <v>406.2966636</v>
      </c>
      <c r="F352" s="3"/>
      <c r="G352" s="3"/>
      <c r="H352" s="1"/>
      <c r="I352" s="151"/>
      <c r="J352" s="15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3"/>
      <c r="E353" s="3"/>
      <c r="F353" s="157">
        <f>E352</f>
        <v>406.2966636</v>
      </c>
      <c r="G353" s="3"/>
      <c r="H353" s="1"/>
      <c r="I353" s="151"/>
      <c r="J353" s="15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3"/>
      <c r="E354" s="3"/>
      <c r="F354" s="3"/>
      <c r="G354" s="3"/>
      <c r="H354" s="1"/>
      <c r="I354" s="151"/>
      <c r="J354" s="15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8.75" customHeight="1">
      <c r="A355" s="109" t="s">
        <v>22</v>
      </c>
      <c r="B355" s="1"/>
      <c r="C355" s="1"/>
      <c r="D355" s="3"/>
      <c r="E355" s="3"/>
      <c r="F355" s="3"/>
      <c r="G355" s="3"/>
      <c r="H355" s="1"/>
      <c r="I355" s="151"/>
      <c r="J355" s="15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89" t="s">
        <v>37</v>
      </c>
      <c r="B356" s="90" t="s">
        <v>38</v>
      </c>
      <c r="C356" s="90" t="s">
        <v>27</v>
      </c>
      <c r="D356" s="91" t="s">
        <v>39</v>
      </c>
      <c r="E356" s="91" t="s">
        <v>40</v>
      </c>
      <c r="F356" s="92" t="s">
        <v>186</v>
      </c>
      <c r="G356" s="3"/>
      <c r="H356" s="1"/>
      <c r="I356" s="151"/>
      <c r="J356" s="15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22" t="s">
        <v>180</v>
      </c>
      <c r="B357" s="94" t="s">
        <v>78</v>
      </c>
      <c r="C357" s="188">
        <v>6.0</v>
      </c>
      <c r="D357" s="95">
        <v>2603.27</v>
      </c>
      <c r="E357" s="96">
        <f>C357*D357</f>
        <v>15619.62</v>
      </c>
      <c r="F357" s="3"/>
      <c r="G357" s="3"/>
      <c r="H357" s="1"/>
      <c r="I357" s="151"/>
      <c r="J357" s="15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93" t="s">
        <v>181</v>
      </c>
      <c r="B358" s="94" t="s">
        <v>78</v>
      </c>
      <c r="C358" s="188">
        <v>2.0</v>
      </c>
      <c r="D358" s="96"/>
      <c r="E358" s="96"/>
      <c r="F358" s="3"/>
      <c r="G358" s="3"/>
      <c r="H358" s="1"/>
      <c r="I358" s="151"/>
      <c r="J358" s="15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93" t="s">
        <v>182</v>
      </c>
      <c r="B359" s="94" t="s">
        <v>78</v>
      </c>
      <c r="C359" s="96">
        <f>C357*C358</f>
        <v>12</v>
      </c>
      <c r="D359" s="95">
        <v>520.65</v>
      </c>
      <c r="E359" s="96">
        <f>C359*D359</f>
        <v>6247.8</v>
      </c>
      <c r="F359" s="3"/>
      <c r="G359" s="3"/>
      <c r="H359" s="1"/>
      <c r="I359" s="151"/>
      <c r="J359" s="15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25" t="s">
        <v>183</v>
      </c>
      <c r="B360" s="98" t="s">
        <v>184</v>
      </c>
      <c r="C360" s="189">
        <v>50000.0</v>
      </c>
      <c r="D360" s="100">
        <f>E357+E359</f>
        <v>21867.42</v>
      </c>
      <c r="E360" s="100">
        <f>IFERROR(D360/C360,"-")</f>
        <v>0.4373484</v>
      </c>
      <c r="F360" s="3"/>
      <c r="G360" s="3"/>
      <c r="H360" s="1"/>
      <c r="I360" s="151"/>
      <c r="J360" s="15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97" t="s">
        <v>185</v>
      </c>
      <c r="B361" s="98" t="s">
        <v>160</v>
      </c>
      <c r="C361" s="187">
        <v>802.0</v>
      </c>
      <c r="D361" s="100">
        <f>E360</f>
        <v>0.4373484</v>
      </c>
      <c r="E361" s="100">
        <f>IFERROR(C361*D361,0)</f>
        <v>350.7534168</v>
      </c>
      <c r="F361" s="3"/>
      <c r="G361" s="3"/>
      <c r="H361" s="1"/>
      <c r="I361" s="151"/>
      <c r="J361" s="15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3"/>
      <c r="E362" s="3"/>
      <c r="F362" s="157">
        <f>E361</f>
        <v>350.7534168</v>
      </c>
      <c r="G362" s="3"/>
      <c r="H362" s="1"/>
      <c r="I362" s="151"/>
      <c r="J362" s="15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3"/>
      <c r="E363" s="3"/>
      <c r="F363" s="3"/>
      <c r="G363" s="3"/>
      <c r="H363" s="1"/>
      <c r="I363" s="151"/>
      <c r="J363" s="15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3"/>
      <c r="E364" s="3"/>
      <c r="F364" s="3"/>
      <c r="G364" s="3"/>
      <c r="H364" s="1"/>
      <c r="I364" s="151"/>
      <c r="J364" s="15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3"/>
      <c r="E365" s="3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27" t="s">
        <v>187</v>
      </c>
      <c r="B366" s="128"/>
      <c r="C366" s="128"/>
      <c r="D366" s="54"/>
      <c r="E366" s="129"/>
      <c r="F366" s="145">
        <f>F231+F247+F265+F281+F287+F295+F303+F321+F338+F344+F353+F362</f>
        <v>14824.17739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3"/>
      <c r="E367" s="3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27" t="s">
        <v>188</v>
      </c>
      <c r="B368" s="27"/>
      <c r="C368" s="27"/>
      <c r="D368" s="26"/>
      <c r="E368" s="26"/>
      <c r="F368" s="10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09" t="s">
        <v>189</v>
      </c>
      <c r="B369" s="1"/>
      <c r="C369" s="1"/>
      <c r="D369" s="3"/>
      <c r="E369" s="3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3"/>
      <c r="E370" s="3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89" t="s">
        <v>37</v>
      </c>
      <c r="B371" s="90" t="s">
        <v>38</v>
      </c>
      <c r="C371" s="90" t="s">
        <v>27</v>
      </c>
      <c r="D371" s="91" t="s">
        <v>39</v>
      </c>
      <c r="E371" s="91" t="s">
        <v>40</v>
      </c>
      <c r="F371" s="92" t="s">
        <v>190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97" t="s">
        <v>191</v>
      </c>
      <c r="B372" s="98" t="s">
        <v>78</v>
      </c>
      <c r="C372" s="105">
        <v>0.333</v>
      </c>
      <c r="D372" s="132">
        <v>45.39</v>
      </c>
      <c r="E372" s="100">
        <f t="shared" ref="E372:E376" si="25">C372*D372</f>
        <v>15.11487</v>
      </c>
      <c r="F372" s="15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97" t="s">
        <v>192</v>
      </c>
      <c r="B373" s="98" t="s">
        <v>78</v>
      </c>
      <c r="C373" s="140">
        <v>0.333</v>
      </c>
      <c r="D373" s="134">
        <v>44.34</v>
      </c>
      <c r="E373" s="100">
        <f t="shared" si="25"/>
        <v>14.76522</v>
      </c>
      <c r="F373" s="15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97" t="s">
        <v>193</v>
      </c>
      <c r="B374" s="98" t="s">
        <v>78</v>
      </c>
      <c r="C374" s="140">
        <v>0.333</v>
      </c>
      <c r="D374" s="134">
        <v>62.26</v>
      </c>
      <c r="E374" s="100">
        <f t="shared" si="25"/>
        <v>20.73258</v>
      </c>
      <c r="F374" s="15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97" t="s">
        <v>194</v>
      </c>
      <c r="B375" s="98" t="s">
        <v>195</v>
      </c>
      <c r="C375" s="190"/>
      <c r="D375" s="191"/>
      <c r="E375" s="100">
        <f t="shared" si="25"/>
        <v>0</v>
      </c>
      <c r="F375" s="15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97" t="s">
        <v>196</v>
      </c>
      <c r="B376" s="98" t="s">
        <v>195</v>
      </c>
      <c r="C376" s="190"/>
      <c r="D376" s="191"/>
      <c r="E376" s="100">
        <f t="shared" si="25"/>
        <v>0</v>
      </c>
      <c r="F376" s="15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27"/>
      <c r="B377" s="27"/>
      <c r="C377" s="27"/>
      <c r="D377" s="27"/>
      <c r="E377" s="26"/>
      <c r="F377" s="157">
        <f>SUM(E372:E376)</f>
        <v>50.61267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09" t="s">
        <v>197</v>
      </c>
      <c r="B378" s="1"/>
      <c r="C378" s="1"/>
      <c r="D378" s="3"/>
      <c r="E378" s="3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3"/>
      <c r="E379" s="3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89" t="s">
        <v>37</v>
      </c>
      <c r="B380" s="90" t="s">
        <v>38</v>
      </c>
      <c r="C380" s="90" t="s">
        <v>27</v>
      </c>
      <c r="D380" s="91" t="s">
        <v>39</v>
      </c>
      <c r="E380" s="91" t="s">
        <v>40</v>
      </c>
      <c r="F380" s="92" t="s">
        <v>198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97" t="s">
        <v>191</v>
      </c>
      <c r="B381" s="98" t="s">
        <v>78</v>
      </c>
      <c r="C381" s="105">
        <v>0.333</v>
      </c>
      <c r="D381" s="132">
        <v>45.39</v>
      </c>
      <c r="E381" s="100">
        <f t="shared" ref="E381:E384" si="26">C381*D381</f>
        <v>15.11487</v>
      </c>
      <c r="F381" s="15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97" t="s">
        <v>192</v>
      </c>
      <c r="B382" s="98" t="s">
        <v>78</v>
      </c>
      <c r="C382" s="140">
        <v>0.333</v>
      </c>
      <c r="D382" s="134">
        <v>44.34</v>
      </c>
      <c r="E382" s="100">
        <f t="shared" si="26"/>
        <v>14.76522</v>
      </c>
      <c r="F382" s="15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97" t="s">
        <v>193</v>
      </c>
      <c r="B383" s="98" t="s">
        <v>78</v>
      </c>
      <c r="C383" s="140">
        <v>0.333</v>
      </c>
      <c r="D383" s="134">
        <v>62.26</v>
      </c>
      <c r="E383" s="100">
        <f t="shared" si="26"/>
        <v>20.73258</v>
      </c>
      <c r="F383" s="15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25" t="s">
        <v>199</v>
      </c>
      <c r="B384" s="105" t="s">
        <v>200</v>
      </c>
      <c r="C384" s="105">
        <v>0.333</v>
      </c>
      <c r="D384" s="95">
        <v>905.6</v>
      </c>
      <c r="E384" s="100">
        <f t="shared" si="26"/>
        <v>301.5648</v>
      </c>
      <c r="F384" s="15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27"/>
      <c r="B385" s="27"/>
      <c r="C385" s="27"/>
      <c r="D385" s="27"/>
      <c r="E385" s="26"/>
      <c r="F385" s="111">
        <f>SUM(E381:E384)</f>
        <v>352.17747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27"/>
      <c r="B386" s="27"/>
      <c r="C386" s="27"/>
      <c r="D386" s="26"/>
      <c r="E386" s="26"/>
      <c r="F386" s="10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27" t="s">
        <v>201</v>
      </c>
      <c r="B387" s="128"/>
      <c r="C387" s="128"/>
      <c r="D387" s="54"/>
      <c r="E387" s="54"/>
      <c r="F387" s="192">
        <f>F377+F385</f>
        <v>402.79014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3"/>
      <c r="E388" s="3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27" t="s">
        <v>202</v>
      </c>
      <c r="B389" s="27"/>
      <c r="C389" s="27"/>
      <c r="D389" s="26"/>
      <c r="E389" s="26"/>
      <c r="F389" s="10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09" t="s">
        <v>203</v>
      </c>
      <c r="B390" s="1"/>
      <c r="C390" s="1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93" t="s">
        <v>37</v>
      </c>
      <c r="B391" s="194" t="s">
        <v>38</v>
      </c>
      <c r="C391" s="194" t="s">
        <v>27</v>
      </c>
      <c r="D391" s="195" t="s">
        <v>39</v>
      </c>
      <c r="E391" s="195" t="s">
        <v>40</v>
      </c>
      <c r="F391" s="196" t="s">
        <v>204</v>
      </c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97" t="s">
        <v>205</v>
      </c>
      <c r="B392" s="197" t="s">
        <v>195</v>
      </c>
      <c r="C392" s="83">
        <v>1.0</v>
      </c>
      <c r="D392" s="119">
        <v>150.0</v>
      </c>
      <c r="E392" s="100">
        <f>+D392*C392</f>
        <v>150</v>
      </c>
      <c r="F392" s="150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97" t="s">
        <v>206</v>
      </c>
      <c r="B393" s="197" t="s">
        <v>43</v>
      </c>
      <c r="C393" s="98">
        <v>60.0</v>
      </c>
      <c r="D393" s="198">
        <f>SUM(E392)</f>
        <v>150</v>
      </c>
      <c r="E393" s="198">
        <f>+D393/C393</f>
        <v>2.5</v>
      </c>
      <c r="F393" s="150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97" t="s">
        <v>207</v>
      </c>
      <c r="B394" s="98" t="s">
        <v>78</v>
      </c>
      <c r="C394" s="141">
        <f>+C392</f>
        <v>1</v>
      </c>
      <c r="D394" s="119">
        <v>99.5</v>
      </c>
      <c r="E394" s="100">
        <f>C394*D394</f>
        <v>99.5</v>
      </c>
      <c r="F394" s="150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97" t="s">
        <v>208</v>
      </c>
      <c r="B395" s="197" t="s">
        <v>43</v>
      </c>
      <c r="C395" s="98">
        <v>1.0</v>
      </c>
      <c r="D395" s="198">
        <f>+E394</f>
        <v>99.5</v>
      </c>
      <c r="E395" s="198">
        <f>+D395/C395</f>
        <v>99.5</v>
      </c>
      <c r="F395" s="150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14"/>
      <c r="B396" s="114"/>
      <c r="C396" s="114"/>
      <c r="D396" s="106" t="s">
        <v>55</v>
      </c>
      <c r="E396" s="126">
        <f>$B$52</f>
        <v>0.424</v>
      </c>
      <c r="F396" s="199">
        <f>(E393+E395)*E396</f>
        <v>43.248</v>
      </c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3"/>
      <c r="E397" s="3"/>
      <c r="F397" s="3"/>
      <c r="G397" s="200"/>
      <c r="H397" s="201"/>
      <c r="I397" s="201"/>
      <c r="J397" s="201"/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1"/>
      <c r="V397" s="201"/>
      <c r="W397" s="201"/>
      <c r="X397" s="201"/>
      <c r="Y397" s="201"/>
      <c r="Z397" s="201"/>
    </row>
    <row r="398" ht="11.25" customHeight="1">
      <c r="A398" s="109" t="s">
        <v>209</v>
      </c>
      <c r="B398" s="1"/>
      <c r="C398" s="1"/>
      <c r="D398" s="3"/>
      <c r="E398" s="3"/>
      <c r="F398" s="3"/>
      <c r="G398" s="200"/>
      <c r="H398" s="201"/>
      <c r="I398" s="201"/>
      <c r="J398" s="201"/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201"/>
      <c r="V398" s="201"/>
      <c r="W398" s="201"/>
      <c r="X398" s="201"/>
      <c r="Y398" s="201"/>
      <c r="Z398" s="201"/>
    </row>
    <row r="399" ht="11.25" customHeight="1">
      <c r="A399" s="193" t="s">
        <v>37</v>
      </c>
      <c r="B399" s="194" t="s">
        <v>38</v>
      </c>
      <c r="C399" s="194" t="s">
        <v>27</v>
      </c>
      <c r="D399" s="195" t="s">
        <v>39</v>
      </c>
      <c r="E399" s="195" t="s">
        <v>40</v>
      </c>
      <c r="F399" s="196" t="s">
        <v>210</v>
      </c>
      <c r="G399" s="200"/>
      <c r="H399" s="201"/>
      <c r="I399" s="201"/>
      <c r="J399" s="201"/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1"/>
      <c r="V399" s="201"/>
      <c r="W399" s="201"/>
      <c r="X399" s="201"/>
      <c r="Y399" s="201"/>
      <c r="Z399" s="201"/>
    </row>
    <row r="400" ht="11.25" customHeight="1">
      <c r="A400" s="97" t="s">
        <v>205</v>
      </c>
      <c r="B400" s="197" t="s">
        <v>195</v>
      </c>
      <c r="C400" s="83">
        <v>1.0</v>
      </c>
      <c r="D400" s="119">
        <v>150.0</v>
      </c>
      <c r="E400" s="100">
        <f>+D400*C400</f>
        <v>150</v>
      </c>
      <c r="F400" s="150"/>
      <c r="G400" s="200"/>
      <c r="H400" s="201"/>
      <c r="I400" s="201"/>
      <c r="J400" s="201"/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1"/>
      <c r="V400" s="201"/>
      <c r="W400" s="201"/>
      <c r="X400" s="201"/>
      <c r="Y400" s="201"/>
      <c r="Z400" s="201"/>
    </row>
    <row r="401" ht="11.25" customHeight="1">
      <c r="A401" s="97" t="s">
        <v>206</v>
      </c>
      <c r="B401" s="197" t="s">
        <v>43</v>
      </c>
      <c r="C401" s="98">
        <v>60.0</v>
      </c>
      <c r="D401" s="198">
        <f>SUM(E400)</f>
        <v>150</v>
      </c>
      <c r="E401" s="198">
        <f>+D401/C401</f>
        <v>2.5</v>
      </c>
      <c r="F401" s="150"/>
      <c r="G401" s="200"/>
      <c r="H401" s="201"/>
      <c r="I401" s="201"/>
      <c r="J401" s="201"/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1"/>
      <c r="V401" s="201"/>
      <c r="W401" s="201"/>
      <c r="X401" s="201"/>
      <c r="Y401" s="201"/>
      <c r="Z401" s="201"/>
    </row>
    <row r="402" ht="11.25" customHeight="1">
      <c r="A402" s="97" t="s">
        <v>207</v>
      </c>
      <c r="B402" s="98" t="s">
        <v>78</v>
      </c>
      <c r="C402" s="141">
        <f>+C400</f>
        <v>1</v>
      </c>
      <c r="D402" s="119">
        <v>99.5</v>
      </c>
      <c r="E402" s="100">
        <f>C402*D402</f>
        <v>99.5</v>
      </c>
      <c r="F402" s="150"/>
      <c r="G402" s="200"/>
      <c r="H402" s="201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1"/>
      <c r="Y402" s="201"/>
      <c r="Z402" s="201"/>
    </row>
    <row r="403" ht="11.25" customHeight="1">
      <c r="A403" s="97" t="s">
        <v>208</v>
      </c>
      <c r="B403" s="197" t="s">
        <v>43</v>
      </c>
      <c r="C403" s="98">
        <v>1.0</v>
      </c>
      <c r="D403" s="198">
        <f>+E402</f>
        <v>99.5</v>
      </c>
      <c r="E403" s="198">
        <f>+D403/C403</f>
        <v>99.5</v>
      </c>
      <c r="F403" s="150"/>
      <c r="G403" s="200"/>
      <c r="H403" s="201"/>
      <c r="I403" s="201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201"/>
      <c r="V403" s="201"/>
      <c r="W403" s="201"/>
      <c r="X403" s="201"/>
      <c r="Y403" s="201"/>
      <c r="Z403" s="201"/>
    </row>
    <row r="404" ht="11.25" customHeight="1">
      <c r="A404" s="114"/>
      <c r="B404" s="114"/>
      <c r="C404" s="114"/>
      <c r="D404" s="106" t="s">
        <v>55</v>
      </c>
      <c r="E404" s="107">
        <v>0.1476</v>
      </c>
      <c r="F404" s="199">
        <f>(E401+E403)*E404</f>
        <v>15.0552</v>
      </c>
      <c r="G404" s="200"/>
      <c r="H404" s="201"/>
      <c r="I404" s="201"/>
      <c r="J404" s="201"/>
      <c r="K404" s="201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1"/>
      <c r="Y404" s="201"/>
      <c r="Z404" s="201"/>
    </row>
    <row r="405" ht="11.25" customHeight="1">
      <c r="A405" s="1"/>
      <c r="B405" s="1"/>
      <c r="C405" s="1"/>
      <c r="D405" s="3"/>
      <c r="E405" s="3"/>
      <c r="F405" s="3"/>
      <c r="G405" s="200"/>
      <c r="H405" s="201"/>
      <c r="I405" s="201"/>
      <c r="J405" s="201"/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1"/>
      <c r="V405" s="201"/>
      <c r="W405" s="201"/>
      <c r="X405" s="201"/>
      <c r="Y405" s="201"/>
      <c r="Z405" s="201"/>
    </row>
    <row r="406" ht="17.25" customHeight="1">
      <c r="A406" s="202" t="s">
        <v>211</v>
      </c>
      <c r="B406" s="128"/>
      <c r="C406" s="128"/>
      <c r="D406" s="54"/>
      <c r="E406" s="129"/>
      <c r="F406" s="203">
        <f>F396+F404</f>
        <v>58.3032</v>
      </c>
      <c r="G406" s="200"/>
      <c r="H406" s="201"/>
      <c r="I406" s="201"/>
      <c r="J406" s="201"/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1"/>
      <c r="V406" s="201"/>
      <c r="W406" s="201"/>
      <c r="X406" s="201"/>
      <c r="Y406" s="201"/>
      <c r="Z406" s="201"/>
    </row>
    <row r="407" ht="11.25" customHeight="1">
      <c r="A407" s="204"/>
      <c r="B407" s="1"/>
      <c r="C407" s="1"/>
      <c r="D407" s="3"/>
      <c r="E407" s="3"/>
      <c r="F407" s="3"/>
      <c r="G407" s="200"/>
      <c r="H407" s="201"/>
      <c r="I407" s="201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1"/>
      <c r="W407" s="201"/>
      <c r="X407" s="201"/>
      <c r="Y407" s="201"/>
      <c r="Z407" s="201"/>
    </row>
    <row r="408" ht="11.25" customHeight="1">
      <c r="A408" s="204" t="s">
        <v>23</v>
      </c>
      <c r="B408" s="1"/>
      <c r="C408" s="1"/>
      <c r="D408" s="3"/>
      <c r="E408" s="3"/>
      <c r="F408" s="3"/>
      <c r="G408" s="200"/>
      <c r="H408" s="201"/>
      <c r="I408" s="201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1"/>
      <c r="W408" s="201"/>
      <c r="X408" s="201"/>
      <c r="Y408" s="201"/>
      <c r="Z408" s="201"/>
    </row>
    <row r="409" ht="11.25" customHeight="1">
      <c r="A409" s="1"/>
      <c r="B409" s="1"/>
      <c r="C409" s="1"/>
      <c r="D409" s="3"/>
      <c r="E409" s="3"/>
      <c r="F409" s="3"/>
      <c r="G409" s="200"/>
      <c r="H409" s="201"/>
      <c r="I409" s="201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1"/>
      <c r="W409" s="201"/>
      <c r="X409" s="201"/>
      <c r="Y409" s="201"/>
      <c r="Z409" s="201"/>
    </row>
    <row r="410" ht="11.25" customHeight="1">
      <c r="A410" s="193" t="s">
        <v>37</v>
      </c>
      <c r="B410" s="194" t="s">
        <v>38</v>
      </c>
      <c r="C410" s="194" t="s">
        <v>27</v>
      </c>
      <c r="D410" s="195" t="s">
        <v>39</v>
      </c>
      <c r="E410" s="195" t="s">
        <v>40</v>
      </c>
      <c r="F410" s="196" t="s">
        <v>212</v>
      </c>
      <c r="G410" s="200"/>
      <c r="H410" s="201"/>
      <c r="I410" s="201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1"/>
      <c r="W410" s="201"/>
      <c r="X410" s="201"/>
      <c r="Y410" s="201"/>
      <c r="Z410" s="201"/>
    </row>
    <row r="411" ht="14.25" customHeight="1">
      <c r="A411" s="125" t="s">
        <v>213</v>
      </c>
      <c r="B411" s="105" t="s">
        <v>78</v>
      </c>
      <c r="C411" s="83">
        <v>1.0</v>
      </c>
      <c r="D411" s="119">
        <v>1500.0</v>
      </c>
      <c r="E411" s="100">
        <f>+D411*C411</f>
        <v>1500</v>
      </c>
      <c r="F411" s="150"/>
      <c r="G411" s="200"/>
      <c r="H411" s="201"/>
      <c r="I411" s="201"/>
      <c r="J411" s="201"/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1"/>
      <c r="V411" s="201"/>
      <c r="W411" s="201"/>
      <c r="X411" s="201"/>
      <c r="Y411" s="201"/>
      <c r="Z411" s="201"/>
    </row>
    <row r="412" ht="11.25" customHeight="1">
      <c r="A412" s="205" t="s">
        <v>214</v>
      </c>
      <c r="B412" s="105" t="s">
        <v>78</v>
      </c>
      <c r="C412" s="206">
        <v>1.0</v>
      </c>
      <c r="D412" s="207">
        <v>1000.0</v>
      </c>
      <c r="E412" s="107">
        <v>1000.0</v>
      </c>
      <c r="F412" s="103"/>
      <c r="G412" s="200"/>
      <c r="H412" s="201"/>
      <c r="I412" s="201"/>
      <c r="J412" s="201"/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1"/>
      <c r="V412" s="201"/>
      <c r="W412" s="201"/>
      <c r="X412" s="201"/>
      <c r="Y412" s="201"/>
      <c r="Z412" s="201"/>
    </row>
    <row r="413" ht="11.25" customHeight="1">
      <c r="A413" s="1"/>
      <c r="B413" s="1"/>
      <c r="C413" s="1"/>
      <c r="D413" s="3"/>
      <c r="E413" s="3"/>
      <c r="F413" s="208">
        <v>2500.0</v>
      </c>
      <c r="G413" s="200"/>
      <c r="H413" s="201"/>
      <c r="I413" s="201"/>
      <c r="J413" s="201"/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201"/>
      <c r="V413" s="201"/>
      <c r="W413" s="201"/>
      <c r="X413" s="201"/>
      <c r="Y413" s="201"/>
      <c r="Z413" s="201"/>
    </row>
    <row r="414" ht="11.25" customHeight="1">
      <c r="A414" s="1"/>
      <c r="B414" s="1"/>
      <c r="C414" s="1"/>
      <c r="D414" s="3"/>
      <c r="E414" s="3"/>
      <c r="F414" s="3"/>
      <c r="G414" s="200"/>
      <c r="H414" s="201"/>
      <c r="I414" s="201"/>
      <c r="J414" s="201"/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1"/>
      <c r="V414" s="201"/>
      <c r="W414" s="201"/>
      <c r="X414" s="201"/>
      <c r="Y414" s="201"/>
      <c r="Z414" s="201"/>
    </row>
    <row r="415" ht="14.25" customHeight="1">
      <c r="A415" s="202" t="s">
        <v>215</v>
      </c>
      <c r="B415" s="128"/>
      <c r="C415" s="128"/>
      <c r="D415" s="54"/>
      <c r="E415" s="129"/>
      <c r="F415" s="203">
        <v>2500.0</v>
      </c>
      <c r="G415" s="200"/>
      <c r="H415" s="201"/>
      <c r="I415" s="201"/>
      <c r="J415" s="201"/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1"/>
      <c r="V415" s="201"/>
      <c r="W415" s="201"/>
      <c r="X415" s="201"/>
      <c r="Y415" s="201"/>
      <c r="Z415" s="201"/>
    </row>
    <row r="416" ht="11.25" customHeight="1">
      <c r="A416" s="1"/>
      <c r="B416" s="1"/>
      <c r="C416" s="1"/>
      <c r="D416" s="3"/>
      <c r="E416" s="3"/>
      <c r="F416" s="3"/>
      <c r="G416" s="200"/>
      <c r="H416" s="201"/>
      <c r="I416" s="201"/>
      <c r="J416" s="201"/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201"/>
      <c r="V416" s="201"/>
      <c r="W416" s="201"/>
      <c r="X416" s="201"/>
      <c r="Y416" s="201"/>
      <c r="Z416" s="201"/>
    </row>
    <row r="417" ht="11.25" customHeight="1">
      <c r="A417" s="1"/>
      <c r="B417" s="1"/>
      <c r="C417" s="1"/>
      <c r="D417" s="3"/>
      <c r="E417" s="3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7.25" customHeight="1">
      <c r="A418" s="127" t="s">
        <v>216</v>
      </c>
      <c r="B418" s="142"/>
      <c r="C418" s="142"/>
      <c r="D418" s="143"/>
      <c r="E418" s="144"/>
      <c r="F418" s="209">
        <f>F148+F211+F366+F387+F406+F415</f>
        <v>33834.74011</v>
      </c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3"/>
      <c r="E419" s="3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204" t="s">
        <v>217</v>
      </c>
      <c r="B420" s="1"/>
      <c r="C420" s="1"/>
      <c r="D420" s="3"/>
      <c r="E420" s="3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3"/>
      <c r="E421" s="3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93" t="s">
        <v>37</v>
      </c>
      <c r="B422" s="194" t="s">
        <v>38</v>
      </c>
      <c r="C422" s="194" t="s">
        <v>27</v>
      </c>
      <c r="D422" s="195" t="s">
        <v>39</v>
      </c>
      <c r="E422" s="195" t="s">
        <v>40</v>
      </c>
      <c r="F422" s="196" t="s">
        <v>218</v>
      </c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93" t="s">
        <v>219</v>
      </c>
      <c r="B423" s="94" t="s">
        <v>5</v>
      </c>
      <c r="C423" s="100">
        <f>'4.BDI'!C14*100</f>
        <v>26.88</v>
      </c>
      <c r="D423" s="96">
        <f>+F418</f>
        <v>33834.74011</v>
      </c>
      <c r="E423" s="96">
        <f>C423*D423/100</f>
        <v>9094.778141</v>
      </c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3"/>
      <c r="E424" s="3"/>
      <c r="F424" s="199">
        <f>+E423</f>
        <v>9094.778141</v>
      </c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3"/>
      <c r="E425" s="3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27" t="s">
        <v>220</v>
      </c>
      <c r="B426" s="142"/>
      <c r="C426" s="142"/>
      <c r="D426" s="143"/>
      <c r="E426" s="144"/>
      <c r="F426" s="210">
        <f>F424</f>
        <v>9094.778141</v>
      </c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27"/>
      <c r="B427" s="27"/>
      <c r="C427" s="27"/>
      <c r="D427" s="26"/>
      <c r="E427" s="26"/>
      <c r="F427" s="10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3"/>
      <c r="E428" s="3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4.75" customHeight="1">
      <c r="A429" s="127" t="s">
        <v>221</v>
      </c>
      <c r="B429" s="142"/>
      <c r="C429" s="142"/>
      <c r="D429" s="143"/>
      <c r="E429" s="144"/>
      <c r="F429" s="210">
        <f>F418+F426</f>
        <v>42929.51825</v>
      </c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211"/>
      <c r="B430" s="211"/>
      <c r="C430" s="211"/>
      <c r="D430" s="212"/>
      <c r="E430" s="212"/>
      <c r="F430" s="212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8"/>
      <c r="B431" s="8"/>
      <c r="C431" s="8"/>
      <c r="D431" s="7"/>
      <c r="E431" s="7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27"/>
      <c r="B432" s="27"/>
      <c r="C432" s="27"/>
      <c r="D432" s="26"/>
      <c r="E432" s="26"/>
      <c r="F432" s="26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212"/>
      <c r="B433" s="3"/>
      <c r="C433" s="3"/>
      <c r="D433" s="3"/>
      <c r="E433" s="3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212"/>
      <c r="B434" s="3"/>
      <c r="C434" s="3"/>
      <c r="D434" s="3"/>
      <c r="E434" s="3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212"/>
      <c r="B435" s="3"/>
      <c r="C435" s="3"/>
      <c r="D435" s="3"/>
      <c r="E435" s="3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3"/>
      <c r="E436" s="3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3"/>
      <c r="E437" s="3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3"/>
      <c r="E438" s="3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3"/>
      <c r="E439" s="3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3"/>
      <c r="E440" s="3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3"/>
      <c r="E441" s="3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3"/>
      <c r="E442" s="3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3"/>
      <c r="E443" s="3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3"/>
      <c r="E444" s="3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3"/>
      <c r="E445" s="3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3"/>
      <c r="E446" s="3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3"/>
      <c r="E447" s="3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3"/>
      <c r="E448" s="3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3"/>
      <c r="E449" s="3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3"/>
      <c r="E450" s="3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3"/>
      <c r="E451" s="3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3"/>
      <c r="E452" s="3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3"/>
      <c r="E453" s="3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3"/>
      <c r="E454" s="3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3"/>
      <c r="E455" s="3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3"/>
      <c r="E456" s="3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3"/>
      <c r="E457" s="3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3"/>
      <c r="E458" s="3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3"/>
      <c r="E459" s="3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3"/>
      <c r="E460" s="3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3"/>
      <c r="E461" s="3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3"/>
      <c r="E462" s="3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3"/>
      <c r="E463" s="3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3"/>
      <c r="E464" s="3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3"/>
      <c r="E466" s="3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3"/>
      <c r="E467" s="3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3"/>
      <c r="E468" s="3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3"/>
      <c r="E469" s="3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3"/>
      <c r="E470" s="3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3"/>
      <c r="E471" s="3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3"/>
      <c r="E472" s="3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3"/>
      <c r="E473" s="3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3"/>
      <c r="E474" s="3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3"/>
      <c r="E475" s="3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3"/>
      <c r="E476" s="3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3"/>
      <c r="E477" s="3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3"/>
      <c r="E478" s="3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3"/>
      <c r="E479" s="3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3"/>
      <c r="E480" s="3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3"/>
      <c r="E481" s="3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3"/>
      <c r="E482" s="3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3"/>
      <c r="E483" s="3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3"/>
      <c r="E484" s="3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3"/>
      <c r="E485" s="3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3"/>
      <c r="E486" s="3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3"/>
      <c r="E487" s="3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3"/>
      <c r="E488" s="3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3"/>
      <c r="E489" s="3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3"/>
      <c r="E490" s="3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3"/>
      <c r="E491" s="3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3"/>
      <c r="E492" s="3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3"/>
      <c r="E493" s="3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3"/>
      <c r="E494" s="3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3"/>
      <c r="E495" s="3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3"/>
      <c r="E496" s="3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3"/>
      <c r="E497" s="3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3"/>
      <c r="E498" s="3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3"/>
      <c r="E499" s="3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3"/>
      <c r="E500" s="3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3"/>
      <c r="E501" s="3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3"/>
      <c r="E502" s="3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3"/>
      <c r="E503" s="3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3"/>
      <c r="E504" s="3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3"/>
      <c r="E505" s="3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3"/>
      <c r="E506" s="3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3"/>
      <c r="E507" s="3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3"/>
      <c r="E508" s="3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3"/>
      <c r="E509" s="3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3"/>
      <c r="E510" s="3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3"/>
      <c r="E511" s="3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3"/>
      <c r="E512" s="3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3"/>
      <c r="E513" s="3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3"/>
      <c r="E514" s="3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3"/>
      <c r="E515" s="3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3"/>
      <c r="E516" s="3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3"/>
      <c r="E517" s="3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3"/>
      <c r="E518" s="3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3"/>
      <c r="E519" s="3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3"/>
      <c r="E520" s="3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3"/>
      <c r="E521" s="3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3"/>
      <c r="E522" s="3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3"/>
      <c r="E523" s="3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3"/>
      <c r="E524" s="3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3"/>
      <c r="E525" s="3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3"/>
      <c r="E526" s="3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3"/>
      <c r="E527" s="3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3"/>
      <c r="E528" s="3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3"/>
      <c r="E529" s="3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3"/>
      <c r="E530" s="3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3"/>
      <c r="E531" s="3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3"/>
      <c r="E532" s="3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3"/>
      <c r="E533" s="3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3"/>
      <c r="E534" s="3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3"/>
      <c r="E535" s="3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3"/>
      <c r="E536" s="3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3"/>
      <c r="E537" s="3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3"/>
      <c r="E538" s="3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3"/>
      <c r="E539" s="3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3"/>
      <c r="E540" s="3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3"/>
      <c r="E541" s="3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3"/>
      <c r="E542" s="3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3"/>
      <c r="E543" s="3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3"/>
      <c r="E544" s="3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3"/>
      <c r="E545" s="3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3"/>
      <c r="E546" s="3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3"/>
      <c r="E547" s="3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3"/>
      <c r="E548" s="3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3"/>
      <c r="E549" s="3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3"/>
      <c r="E550" s="3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3"/>
      <c r="E551" s="3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3"/>
      <c r="E552" s="3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3"/>
      <c r="E553" s="3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3"/>
      <c r="E554" s="3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3"/>
      <c r="E555" s="3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3"/>
      <c r="E556" s="3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3"/>
      <c r="E557" s="3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3"/>
      <c r="E558" s="3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3"/>
      <c r="E559" s="3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3"/>
      <c r="E560" s="3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3"/>
      <c r="E561" s="3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3"/>
      <c r="E562" s="3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3"/>
      <c r="E563" s="3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3"/>
      <c r="E564" s="3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3"/>
      <c r="E565" s="3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3"/>
      <c r="E566" s="3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3"/>
      <c r="E567" s="3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3"/>
      <c r="E568" s="3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3"/>
      <c r="E569" s="3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3"/>
      <c r="E570" s="3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3"/>
      <c r="E571" s="3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3"/>
      <c r="E572" s="3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3"/>
      <c r="E573" s="3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3"/>
      <c r="E574" s="3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3"/>
      <c r="E575" s="3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3"/>
      <c r="E576" s="3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3"/>
      <c r="E577" s="3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3"/>
      <c r="E578" s="3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3"/>
      <c r="E579" s="3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3"/>
      <c r="E580" s="3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3"/>
      <c r="E581" s="3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3"/>
      <c r="E582" s="3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3"/>
      <c r="E583" s="3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3"/>
      <c r="E584" s="3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3"/>
      <c r="E585" s="3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3"/>
      <c r="E586" s="3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3"/>
      <c r="E587" s="3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3"/>
      <c r="E588" s="3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3"/>
      <c r="E589" s="3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3"/>
      <c r="E590" s="3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3"/>
      <c r="E591" s="3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3"/>
      <c r="E592" s="3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3"/>
      <c r="E593" s="3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3"/>
      <c r="E594" s="3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3"/>
      <c r="E595" s="3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3"/>
      <c r="E596" s="3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3"/>
      <c r="E597" s="3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3"/>
      <c r="E598" s="3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3"/>
      <c r="E599" s="3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3"/>
      <c r="E600" s="3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3"/>
      <c r="E601" s="3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3"/>
      <c r="E602" s="3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3"/>
      <c r="E603" s="3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3"/>
      <c r="E604" s="3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3"/>
      <c r="E605" s="3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3"/>
      <c r="E606" s="3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3"/>
      <c r="E607" s="3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3"/>
      <c r="E608" s="3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3"/>
      <c r="E609" s="3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3"/>
      <c r="E610" s="3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3"/>
      <c r="E611" s="3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3"/>
      <c r="E612" s="3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3"/>
      <c r="E613" s="3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3"/>
      <c r="E614" s="3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3"/>
      <c r="E615" s="3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3"/>
      <c r="E616" s="3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3"/>
      <c r="E617" s="3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3"/>
      <c r="E618" s="3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3"/>
      <c r="E619" s="3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3"/>
      <c r="E620" s="3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3"/>
      <c r="E621" s="3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3"/>
      <c r="E622" s="3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3"/>
      <c r="E623" s="3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3"/>
      <c r="E624" s="3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3"/>
      <c r="E625" s="3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3"/>
      <c r="E626" s="3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3"/>
      <c r="E627" s="3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3"/>
      <c r="E628" s="3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3"/>
      <c r="E629" s="3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3"/>
      <c r="E630" s="3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3"/>
      <c r="E631" s="3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3"/>
      <c r="E632" s="3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3"/>
      <c r="E633" s="3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3"/>
      <c r="E634" s="3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3"/>
      <c r="E635" s="3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3"/>
      <c r="E636" s="3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3"/>
      <c r="E637" s="3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3"/>
      <c r="E638" s="3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3"/>
      <c r="E639" s="3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3"/>
      <c r="E640" s="3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3"/>
      <c r="E641" s="3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3"/>
      <c r="E642" s="3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3"/>
      <c r="E643" s="3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3"/>
      <c r="E644" s="3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3"/>
      <c r="E645" s="3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3"/>
      <c r="E646" s="3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3"/>
      <c r="E647" s="3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3"/>
      <c r="E648" s="3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3"/>
      <c r="E649" s="3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3"/>
      <c r="E650" s="3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3"/>
      <c r="E651" s="3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3"/>
      <c r="E652" s="3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3"/>
      <c r="E653" s="3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3"/>
      <c r="E654" s="3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3"/>
      <c r="E655" s="3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3"/>
      <c r="E656" s="3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3"/>
      <c r="E657" s="3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3"/>
      <c r="E658" s="3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3"/>
      <c r="E659" s="3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3"/>
      <c r="E660" s="3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3"/>
      <c r="E661" s="3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3"/>
      <c r="E662" s="3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3"/>
      <c r="E663" s="3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3"/>
      <c r="E664" s="3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3"/>
      <c r="E665" s="3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3"/>
      <c r="E666" s="3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3"/>
      <c r="E667" s="3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3"/>
      <c r="E668" s="3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3"/>
      <c r="E669" s="3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3"/>
      <c r="E670" s="3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3"/>
      <c r="E671" s="3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3"/>
      <c r="E672" s="3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3"/>
      <c r="E673" s="3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3"/>
      <c r="E674" s="3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3"/>
      <c r="E675" s="3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3"/>
      <c r="E676" s="3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3"/>
      <c r="E677" s="3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3"/>
      <c r="E678" s="3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3"/>
      <c r="E679" s="3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3"/>
      <c r="E680" s="3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3"/>
      <c r="E681" s="3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3"/>
      <c r="E682" s="3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3"/>
      <c r="E683" s="3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3"/>
      <c r="E684" s="3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3"/>
      <c r="E685" s="3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3"/>
      <c r="E686" s="3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3"/>
      <c r="E687" s="3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3"/>
      <c r="E688" s="3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3"/>
      <c r="E689" s="3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3"/>
      <c r="E690" s="3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3"/>
      <c r="E691" s="3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3"/>
      <c r="E692" s="3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3"/>
      <c r="E693" s="3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3"/>
      <c r="E694" s="3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3"/>
      <c r="E695" s="3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3"/>
      <c r="E696" s="3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3"/>
      <c r="E697" s="3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3"/>
      <c r="E698" s="3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3"/>
      <c r="E699" s="3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3"/>
      <c r="E700" s="3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3"/>
      <c r="E701" s="3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3"/>
      <c r="E702" s="3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3"/>
      <c r="E703" s="3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3"/>
      <c r="E704" s="3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3"/>
      <c r="E705" s="3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3"/>
      <c r="E706" s="3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3"/>
      <c r="E707" s="3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3"/>
      <c r="E708" s="3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3"/>
      <c r="E709" s="3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3"/>
      <c r="E710" s="3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3"/>
      <c r="E711" s="3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3"/>
      <c r="E712" s="3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3"/>
      <c r="E713" s="3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3"/>
      <c r="E714" s="3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3"/>
      <c r="E715" s="3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3"/>
      <c r="E716" s="3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3"/>
      <c r="E717" s="3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3"/>
      <c r="E718" s="3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3"/>
      <c r="E719" s="3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3"/>
      <c r="E720" s="3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3"/>
      <c r="E721" s="3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3"/>
      <c r="E722" s="3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3"/>
      <c r="E723" s="3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3"/>
      <c r="E724" s="3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3"/>
      <c r="E725" s="3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3"/>
      <c r="E726" s="3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3"/>
      <c r="E727" s="3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3"/>
      <c r="E728" s="3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3"/>
      <c r="E729" s="3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3"/>
      <c r="E730" s="3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3"/>
      <c r="E731" s="3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3"/>
      <c r="E732" s="3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3"/>
      <c r="E733" s="3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3"/>
      <c r="E734" s="3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3"/>
      <c r="E735" s="3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3"/>
      <c r="E736" s="3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3"/>
      <c r="E737" s="3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3"/>
      <c r="E738" s="3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3"/>
      <c r="E739" s="3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3"/>
      <c r="E740" s="3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3"/>
      <c r="E741" s="3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3"/>
      <c r="E742" s="3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3"/>
      <c r="E743" s="3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3"/>
      <c r="E744" s="3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3"/>
      <c r="E745" s="3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3"/>
      <c r="E746" s="3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3"/>
      <c r="E747" s="3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3"/>
      <c r="E748" s="3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3"/>
      <c r="E749" s="3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3"/>
      <c r="E750" s="3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3"/>
      <c r="E751" s="3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3"/>
      <c r="E752" s="3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3"/>
      <c r="E753" s="3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3"/>
      <c r="E754" s="3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3"/>
      <c r="E755" s="3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3"/>
      <c r="E756" s="3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3"/>
      <c r="E757" s="3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3"/>
      <c r="E758" s="3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3"/>
      <c r="E759" s="3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3"/>
      <c r="E760" s="3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3"/>
      <c r="E761" s="3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3"/>
      <c r="E762" s="3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3"/>
      <c r="E763" s="3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3"/>
      <c r="E764" s="3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3"/>
      <c r="E765" s="3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3"/>
      <c r="E766" s="3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3"/>
      <c r="E767" s="3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3"/>
      <c r="E768" s="3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3"/>
      <c r="E769" s="3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3"/>
      <c r="E770" s="3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3"/>
      <c r="E771" s="3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3"/>
      <c r="E772" s="3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3"/>
      <c r="E773" s="3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3"/>
      <c r="E774" s="3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3"/>
      <c r="E775" s="3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3"/>
      <c r="E776" s="3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3"/>
      <c r="E777" s="3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3"/>
      <c r="E778" s="3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3"/>
      <c r="E779" s="3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3"/>
      <c r="E780" s="3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3"/>
      <c r="E781" s="3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3"/>
      <c r="E782" s="3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3"/>
      <c r="E783" s="3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3"/>
      <c r="E784" s="3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3"/>
      <c r="E785" s="3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3"/>
      <c r="E786" s="3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3"/>
      <c r="E787" s="3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3"/>
      <c r="E788" s="3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3"/>
      <c r="E789" s="3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3"/>
      <c r="E790" s="3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3"/>
      <c r="E791" s="3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3"/>
      <c r="E792" s="3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3"/>
      <c r="E793" s="3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3"/>
      <c r="E794" s="3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3"/>
      <c r="E795" s="3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3"/>
      <c r="E796" s="3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3"/>
      <c r="E797" s="3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3"/>
      <c r="E798" s="3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3"/>
      <c r="E799" s="3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3"/>
      <c r="E800" s="3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3"/>
      <c r="E801" s="3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3"/>
      <c r="E802" s="3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3"/>
      <c r="E803" s="3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3"/>
      <c r="E804" s="3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3"/>
      <c r="E805" s="3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3"/>
      <c r="E806" s="3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3"/>
      <c r="E807" s="3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3"/>
      <c r="E808" s="3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3"/>
      <c r="E809" s="3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3"/>
      <c r="E810" s="3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3"/>
      <c r="E811" s="3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3"/>
      <c r="E812" s="3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3"/>
      <c r="E813" s="3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3"/>
      <c r="E814" s="3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3"/>
      <c r="E815" s="3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3"/>
      <c r="E816" s="3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3"/>
      <c r="E817" s="3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3"/>
      <c r="E818" s="3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3"/>
      <c r="E819" s="3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3"/>
      <c r="E820" s="3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3"/>
      <c r="E821" s="3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3"/>
      <c r="E822" s="3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3"/>
      <c r="E823" s="3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3"/>
      <c r="E824" s="3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3"/>
      <c r="E825" s="3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3"/>
      <c r="E826" s="3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3"/>
      <c r="E827" s="3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3"/>
      <c r="E828" s="3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3"/>
      <c r="E829" s="3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3"/>
      <c r="E830" s="3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3"/>
      <c r="E831" s="3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3"/>
      <c r="E832" s="3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3"/>
      <c r="E833" s="3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3"/>
      <c r="E834" s="3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3"/>
      <c r="E835" s="3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3"/>
      <c r="E836" s="3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3"/>
      <c r="E837" s="3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3"/>
      <c r="E838" s="3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3"/>
      <c r="E839" s="3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3"/>
      <c r="E840" s="3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3"/>
      <c r="E841" s="3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3"/>
      <c r="E842" s="3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3"/>
      <c r="E843" s="3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3"/>
      <c r="E844" s="3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3"/>
      <c r="E845" s="3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3"/>
      <c r="E846" s="3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3"/>
      <c r="E847" s="3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3"/>
      <c r="E848" s="3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3"/>
      <c r="E849" s="3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3"/>
      <c r="E850" s="3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3"/>
      <c r="E851" s="3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3"/>
      <c r="E852" s="3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3"/>
      <c r="E853" s="3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3"/>
      <c r="E854" s="3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3"/>
      <c r="E855" s="3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3"/>
      <c r="E856" s="3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3"/>
      <c r="E857" s="3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3"/>
      <c r="E858" s="3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3"/>
      <c r="E859" s="3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3"/>
      <c r="E860" s="3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3"/>
      <c r="E861" s="3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3"/>
      <c r="E862" s="3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3"/>
      <c r="E863" s="3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3"/>
      <c r="E864" s="3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3"/>
      <c r="E865" s="3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3"/>
      <c r="E866" s="3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3"/>
      <c r="E867" s="3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3"/>
      <c r="E868" s="3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3"/>
      <c r="E869" s="3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3"/>
      <c r="E870" s="3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3"/>
      <c r="E871" s="3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3"/>
      <c r="E872" s="3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3"/>
      <c r="E873" s="3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3"/>
      <c r="E874" s="3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3"/>
      <c r="E875" s="3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3"/>
      <c r="E876" s="3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3"/>
      <c r="E877" s="3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3"/>
      <c r="E878" s="3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3"/>
      <c r="E879" s="3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3"/>
      <c r="E880" s="3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3"/>
      <c r="E881" s="3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3"/>
      <c r="E882" s="3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3"/>
      <c r="E883" s="3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3"/>
      <c r="E884" s="3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3"/>
      <c r="E885" s="3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3"/>
      <c r="E886" s="3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3"/>
      <c r="E887" s="3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3"/>
      <c r="E888" s="3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3"/>
      <c r="E889" s="3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3"/>
      <c r="E890" s="3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3"/>
      <c r="E891" s="3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3"/>
      <c r="E892" s="3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3"/>
      <c r="E893" s="3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3"/>
      <c r="E894" s="3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3"/>
      <c r="E895" s="3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3"/>
      <c r="E896" s="3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3"/>
      <c r="E897" s="3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3"/>
      <c r="E898" s="3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3"/>
      <c r="E899" s="3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3"/>
      <c r="E900" s="3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3"/>
      <c r="E901" s="3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3"/>
      <c r="E902" s="3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3"/>
      <c r="E903" s="3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3"/>
      <c r="E904" s="3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3"/>
      <c r="E905" s="3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3"/>
      <c r="E906" s="3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3"/>
      <c r="E907" s="3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3"/>
      <c r="E908" s="3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3"/>
      <c r="E909" s="3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3"/>
      <c r="E910" s="3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3"/>
      <c r="E911" s="3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3"/>
      <c r="E912" s="3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3"/>
      <c r="E913" s="3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3"/>
      <c r="E914" s="3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3"/>
      <c r="E915" s="3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3"/>
      <c r="E916" s="3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3"/>
      <c r="E917" s="3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3"/>
      <c r="E918" s="3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3"/>
      <c r="E919" s="3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3"/>
      <c r="E920" s="3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3"/>
      <c r="E921" s="3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3"/>
      <c r="E922" s="3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3"/>
      <c r="E923" s="3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3"/>
      <c r="E924" s="3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3"/>
      <c r="E925" s="3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3"/>
      <c r="E926" s="3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3"/>
      <c r="E927" s="3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3"/>
      <c r="E928" s="3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3"/>
      <c r="E929" s="3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3"/>
      <c r="E930" s="3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3"/>
      <c r="E931" s="3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3"/>
      <c r="E932" s="3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3"/>
      <c r="E933" s="3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3"/>
      <c r="E934" s="3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3"/>
      <c r="E935" s="3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3"/>
      <c r="E936" s="3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3"/>
      <c r="E937" s="3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3"/>
      <c r="E938" s="3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3"/>
      <c r="E939" s="3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3"/>
      <c r="E940" s="3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3"/>
      <c r="E941" s="3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3"/>
      <c r="E942" s="3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3"/>
      <c r="E943" s="3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3"/>
      <c r="E944" s="3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3"/>
      <c r="E945" s="3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3"/>
      <c r="E946" s="3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3"/>
      <c r="E947" s="3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3"/>
      <c r="E948" s="3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3"/>
      <c r="E949" s="3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3"/>
      <c r="E950" s="3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3"/>
      <c r="E951" s="3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3"/>
      <c r="E952" s="3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3"/>
      <c r="E953" s="3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3"/>
      <c r="E954" s="3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3"/>
      <c r="E955" s="3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3"/>
      <c r="E956" s="3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3"/>
      <c r="E957" s="3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3"/>
      <c r="E958" s="3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3"/>
      <c r="E959" s="3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3"/>
      <c r="E960" s="3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3"/>
      <c r="E961" s="3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3"/>
      <c r="E962" s="3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3"/>
      <c r="E963" s="3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3"/>
      <c r="E964" s="3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3"/>
      <c r="E965" s="3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3"/>
      <c r="E966" s="3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3"/>
      <c r="E967" s="3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3"/>
      <c r="E968" s="3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3"/>
      <c r="E969" s="3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3"/>
      <c r="E970" s="3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3"/>
      <c r="E971" s="3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3"/>
      <c r="E972" s="3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3"/>
      <c r="E973" s="3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3"/>
      <c r="E974" s="3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3"/>
      <c r="E975" s="3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3"/>
      <c r="E976" s="3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3"/>
      <c r="E977" s="3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3"/>
      <c r="E978" s="3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3"/>
      <c r="E979" s="3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3"/>
      <c r="E980" s="3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3"/>
      <c r="E981" s="3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3"/>
      <c r="E982" s="3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3"/>
      <c r="E983" s="3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3"/>
      <c r="E984" s="3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3"/>
      <c r="E985" s="3"/>
      <c r="F985" s="3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3"/>
      <c r="E986" s="3"/>
      <c r="F986" s="3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3"/>
      <c r="E987" s="3"/>
      <c r="F987" s="3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3"/>
      <c r="E988" s="3"/>
      <c r="F988" s="3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3"/>
      <c r="E989" s="3"/>
      <c r="F989" s="3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3"/>
      <c r="E990" s="3"/>
      <c r="F990" s="3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3"/>
      <c r="E991" s="3"/>
      <c r="F991" s="3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3"/>
      <c r="E992" s="3"/>
      <c r="F992" s="3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3"/>
      <c r="E993" s="3"/>
      <c r="F993" s="3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3"/>
      <c r="E994" s="3"/>
      <c r="F994" s="3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3"/>
      <c r="E995" s="3"/>
      <c r="F995" s="3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3"/>
      <c r="E996" s="3"/>
      <c r="F996" s="3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3"/>
      <c r="E997" s="3"/>
      <c r="F997" s="3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3"/>
      <c r="E998" s="3"/>
      <c r="F998" s="3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3"/>
      <c r="E999" s="3"/>
      <c r="F999" s="3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3"/>
      <c r="E1000" s="3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1"/>
      <c r="C1001" s="1"/>
      <c r="D1001" s="3"/>
      <c r="E1001" s="3"/>
      <c r="F1001" s="3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2.75" customHeight="1">
      <c r="A1002" s="1"/>
      <c r="B1002" s="1"/>
      <c r="C1002" s="1"/>
      <c r="D1002" s="3"/>
      <c r="E1002" s="3"/>
      <c r="F1002" s="3"/>
      <c r="G1002" s="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2.75" customHeight="1">
      <c r="A1003" s="1"/>
      <c r="B1003" s="1"/>
      <c r="C1003" s="1"/>
      <c r="D1003" s="3"/>
      <c r="E1003" s="3"/>
      <c r="F1003" s="3"/>
      <c r="G1003" s="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2.75" customHeight="1">
      <c r="A1004" s="1"/>
      <c r="B1004" s="1"/>
      <c r="C1004" s="1"/>
      <c r="D1004" s="3"/>
      <c r="E1004" s="3"/>
      <c r="F1004" s="3"/>
      <c r="G1004" s="3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2.75" customHeight="1">
      <c r="A1005" s="1"/>
      <c r="B1005" s="1"/>
      <c r="C1005" s="1"/>
      <c r="D1005" s="3"/>
      <c r="E1005" s="3"/>
      <c r="F1005" s="3"/>
      <c r="G1005" s="3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2.75" customHeight="1">
      <c r="A1006" s="1"/>
      <c r="B1006" s="1"/>
      <c r="C1006" s="1"/>
      <c r="D1006" s="3"/>
      <c r="E1006" s="3"/>
      <c r="F1006" s="3"/>
      <c r="G1006" s="3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2.75" customHeight="1">
      <c r="A1007" s="1"/>
      <c r="B1007" s="1"/>
      <c r="C1007" s="1"/>
      <c r="D1007" s="3"/>
      <c r="E1007" s="3"/>
      <c r="F1007" s="3"/>
      <c r="G1007" s="3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2.75" customHeight="1">
      <c r="A1008" s="1"/>
      <c r="B1008" s="1"/>
      <c r="C1008" s="1"/>
      <c r="D1008" s="3"/>
      <c r="E1008" s="3"/>
      <c r="F1008" s="3"/>
      <c r="G1008" s="3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2.75" customHeight="1">
      <c r="A1009" s="1"/>
      <c r="B1009" s="1"/>
      <c r="C1009" s="1"/>
      <c r="D1009" s="3"/>
      <c r="E1009" s="3"/>
      <c r="F1009" s="3"/>
      <c r="G1009" s="3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2.75" customHeight="1">
      <c r="A1010" s="1"/>
      <c r="B1010" s="1"/>
      <c r="C1010" s="1"/>
      <c r="D1010" s="3"/>
      <c r="E1010" s="3"/>
      <c r="F1010" s="3"/>
      <c r="G1010" s="3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2.75" customHeight="1">
      <c r="A1011" s="1"/>
      <c r="B1011" s="1"/>
      <c r="C1011" s="1"/>
      <c r="D1011" s="3"/>
      <c r="E1011" s="3"/>
      <c r="F1011" s="3"/>
      <c r="G1011" s="3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2.75" customHeight="1">
      <c r="A1012" s="1"/>
      <c r="B1012" s="1"/>
      <c r="C1012" s="1"/>
      <c r="D1012" s="3"/>
      <c r="E1012" s="3"/>
      <c r="F1012" s="3"/>
      <c r="G1012" s="3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2.75" customHeight="1">
      <c r="A1013" s="1"/>
      <c r="B1013" s="1"/>
      <c r="C1013" s="1"/>
      <c r="D1013" s="3"/>
      <c r="E1013" s="3"/>
      <c r="F1013" s="3"/>
      <c r="G1013" s="3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2.75" customHeight="1">
      <c r="A1014" s="1"/>
      <c r="B1014" s="1"/>
      <c r="C1014" s="1"/>
      <c r="D1014" s="3"/>
      <c r="E1014" s="3"/>
      <c r="F1014" s="3"/>
      <c r="G1014" s="3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2.75" customHeight="1">
      <c r="A1015" s="1"/>
      <c r="B1015" s="1"/>
      <c r="C1015" s="1"/>
      <c r="D1015" s="3"/>
      <c r="E1015" s="3"/>
      <c r="F1015" s="3"/>
      <c r="G1015" s="3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2.75" customHeight="1">
      <c r="A1016" s="1"/>
      <c r="B1016" s="1"/>
      <c r="C1016" s="1"/>
      <c r="D1016" s="3"/>
      <c r="E1016" s="3"/>
      <c r="F1016" s="3"/>
      <c r="G1016" s="3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2.75" customHeight="1">
      <c r="A1017" s="1"/>
      <c r="B1017" s="1"/>
      <c r="C1017" s="1"/>
      <c r="D1017" s="3"/>
      <c r="E1017" s="3"/>
      <c r="F1017" s="3"/>
      <c r="G1017" s="3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2.75" customHeight="1">
      <c r="A1018" s="1"/>
      <c r="B1018" s="1"/>
      <c r="C1018" s="1"/>
      <c r="D1018" s="3"/>
      <c r="E1018" s="3"/>
      <c r="F1018" s="3"/>
      <c r="G1018" s="3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12.75" customHeight="1">
      <c r="A1019" s="1"/>
      <c r="B1019" s="1"/>
      <c r="C1019" s="1"/>
      <c r="D1019" s="3"/>
      <c r="E1019" s="3"/>
      <c r="F1019" s="3"/>
      <c r="G1019" s="3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ht="12.75" customHeight="1">
      <c r="A1020" s="1"/>
      <c r="B1020" s="1"/>
      <c r="C1020" s="1"/>
      <c r="D1020" s="3"/>
      <c r="E1020" s="3"/>
      <c r="F1020" s="3"/>
      <c r="G1020" s="3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ht="12.75" customHeight="1">
      <c r="A1021" s="1"/>
      <c r="B1021" s="1"/>
      <c r="C1021" s="1"/>
      <c r="D1021" s="3"/>
      <c r="E1021" s="3"/>
      <c r="F1021" s="3"/>
      <c r="G1021" s="3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ht="12.75" customHeight="1">
      <c r="A1022" s="1"/>
      <c r="B1022" s="1"/>
      <c r="C1022" s="1"/>
      <c r="D1022" s="3"/>
      <c r="E1022" s="3"/>
      <c r="F1022" s="3"/>
      <c r="G1022" s="3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ht="12.75" customHeight="1">
      <c r="A1023" s="1"/>
      <c r="B1023" s="1"/>
      <c r="C1023" s="1"/>
      <c r="D1023" s="3"/>
      <c r="E1023" s="3"/>
      <c r="F1023" s="3"/>
      <c r="G1023" s="3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ht="12.75" customHeight="1">
      <c r="A1024" s="1"/>
      <c r="B1024" s="1"/>
      <c r="C1024" s="1"/>
      <c r="D1024" s="3"/>
      <c r="E1024" s="3"/>
      <c r="F1024" s="3"/>
      <c r="G1024" s="3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ht="12.75" customHeight="1">
      <c r="A1025" s="1"/>
      <c r="B1025" s="1"/>
      <c r="C1025" s="1"/>
      <c r="D1025" s="3"/>
      <c r="E1025" s="3"/>
      <c r="F1025" s="3"/>
      <c r="G1025" s="3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ht="12.75" customHeight="1">
      <c r="A1026" s="1"/>
      <c r="B1026" s="1"/>
      <c r="C1026" s="1"/>
      <c r="D1026" s="3"/>
      <c r="E1026" s="3"/>
      <c r="F1026" s="3"/>
      <c r="G1026" s="3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ht="12.75" customHeight="1">
      <c r="A1027" s="1"/>
      <c r="B1027" s="1"/>
      <c r="C1027" s="1"/>
      <c r="D1027" s="3"/>
      <c r="E1027" s="3"/>
      <c r="F1027" s="3"/>
      <c r="G1027" s="3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ht="12.75" customHeight="1">
      <c r="A1028" s="1"/>
      <c r="B1028" s="1"/>
      <c r="C1028" s="1"/>
      <c r="D1028" s="3"/>
      <c r="E1028" s="3"/>
      <c r="F1028" s="3"/>
      <c r="G1028" s="3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ht="12.75" customHeight="1">
      <c r="A1029" s="1"/>
      <c r="B1029" s="1"/>
      <c r="C1029" s="1"/>
      <c r="D1029" s="3"/>
      <c r="E1029" s="3"/>
      <c r="F1029" s="3"/>
      <c r="G1029" s="3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ht="12.75" customHeight="1">
      <c r="A1030" s="1"/>
      <c r="B1030" s="1"/>
      <c r="C1030" s="1"/>
      <c r="D1030" s="3"/>
      <c r="E1030" s="3"/>
      <c r="F1030" s="3"/>
      <c r="G1030" s="3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ht="12.75" customHeight="1">
      <c r="A1031" s="1"/>
      <c r="B1031" s="1"/>
      <c r="C1031" s="1"/>
      <c r="D1031" s="3"/>
      <c r="E1031" s="3"/>
      <c r="F1031" s="3"/>
      <c r="G1031" s="3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ht="12.75" customHeight="1">
      <c r="A1032" s="1"/>
      <c r="B1032" s="1"/>
      <c r="C1032" s="1"/>
      <c r="D1032" s="3"/>
      <c r="E1032" s="3"/>
      <c r="F1032" s="3"/>
      <c r="G1032" s="3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ht="12.75" customHeight="1">
      <c r="A1033" s="1"/>
      <c r="B1033" s="1"/>
      <c r="C1033" s="1"/>
      <c r="D1033" s="3"/>
      <c r="E1033" s="3"/>
      <c r="F1033" s="3"/>
      <c r="G1033" s="3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ht="12.75" customHeight="1">
      <c r="A1034" s="1"/>
      <c r="B1034" s="1"/>
      <c r="C1034" s="1"/>
      <c r="D1034" s="3"/>
      <c r="E1034" s="3"/>
      <c r="F1034" s="3"/>
      <c r="G1034" s="3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ht="12.75" customHeight="1">
      <c r="A1035" s="1"/>
      <c r="B1035" s="1"/>
      <c r="C1035" s="1"/>
      <c r="D1035" s="3"/>
      <c r="E1035" s="3"/>
      <c r="F1035" s="3"/>
      <c r="G1035" s="3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ht="12.75" customHeight="1">
      <c r="A1036" s="1"/>
      <c r="B1036" s="1"/>
      <c r="C1036" s="1"/>
      <c r="D1036" s="3"/>
      <c r="E1036" s="3"/>
      <c r="F1036" s="3"/>
      <c r="G1036" s="3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ht="12.75" customHeight="1">
      <c r="A1037" s="1"/>
      <c r="B1037" s="1"/>
      <c r="C1037" s="1"/>
      <c r="D1037" s="3"/>
      <c r="E1037" s="3"/>
      <c r="F1037" s="3"/>
      <c r="G1037" s="3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ht="12.75" customHeight="1">
      <c r="A1038" s="1"/>
      <c r="B1038" s="1"/>
      <c r="C1038" s="1"/>
      <c r="D1038" s="3"/>
      <c r="E1038" s="3"/>
      <c r="F1038" s="3"/>
      <c r="G1038" s="3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ht="12.75" customHeight="1">
      <c r="A1039" s="1"/>
      <c r="B1039" s="1"/>
      <c r="C1039" s="1"/>
      <c r="D1039" s="3"/>
      <c r="E1039" s="3"/>
      <c r="F1039" s="3"/>
      <c r="G1039" s="3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ht="12.75" customHeight="1">
      <c r="A1040" s="1"/>
      <c r="B1040" s="1"/>
      <c r="C1040" s="1"/>
      <c r="D1040" s="3"/>
      <c r="E1040" s="3"/>
      <c r="F1040" s="3"/>
      <c r="G1040" s="3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ht="12.75" customHeight="1">
      <c r="A1041" s="1"/>
      <c r="B1041" s="1"/>
      <c r="C1041" s="1"/>
      <c r="D1041" s="3"/>
      <c r="E1041" s="3"/>
      <c r="F1041" s="3"/>
      <c r="G1041" s="3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ht="12.75" customHeight="1">
      <c r="A1042" s="1"/>
      <c r="B1042" s="1"/>
      <c r="C1042" s="1"/>
      <c r="D1042" s="3"/>
      <c r="E1042" s="3"/>
      <c r="F1042" s="3"/>
      <c r="G1042" s="3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ht="12.75" customHeight="1">
      <c r="A1043" s="1"/>
      <c r="B1043" s="1"/>
      <c r="C1043" s="1"/>
      <c r="D1043" s="3"/>
      <c r="E1043" s="3"/>
      <c r="F1043" s="3"/>
      <c r="G1043" s="3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ht="12.75" customHeight="1">
      <c r="A1044" s="1"/>
      <c r="B1044" s="1"/>
      <c r="C1044" s="1"/>
      <c r="D1044" s="3"/>
      <c r="E1044" s="3"/>
      <c r="F1044" s="3"/>
      <c r="G1044" s="3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ht="12.75" customHeight="1">
      <c r="A1045" s="1"/>
      <c r="B1045" s="1"/>
      <c r="C1045" s="1"/>
      <c r="D1045" s="3"/>
      <c r="E1045" s="3"/>
      <c r="F1045" s="3"/>
      <c r="G1045" s="3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ht="12.75" customHeight="1">
      <c r="A1046" s="1"/>
      <c r="B1046" s="1"/>
      <c r="C1046" s="1"/>
      <c r="D1046" s="3"/>
      <c r="E1046" s="3"/>
      <c r="F1046" s="3"/>
      <c r="G1046" s="3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ht="12.75" customHeight="1">
      <c r="A1047" s="1"/>
      <c r="B1047" s="1"/>
      <c r="C1047" s="1"/>
      <c r="D1047" s="3"/>
      <c r="E1047" s="3"/>
      <c r="F1047" s="3"/>
      <c r="G1047" s="3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ht="12.75" customHeight="1">
      <c r="A1048" s="1"/>
      <c r="B1048" s="1"/>
      <c r="C1048" s="1"/>
      <c r="D1048" s="3"/>
      <c r="E1048" s="3"/>
      <c r="F1048" s="3"/>
      <c r="G1048" s="3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ht="12.75" customHeight="1">
      <c r="A1049" s="1"/>
      <c r="B1049" s="1"/>
      <c r="C1049" s="1"/>
      <c r="D1049" s="3"/>
      <c r="E1049" s="3"/>
      <c r="F1049" s="3"/>
      <c r="G1049" s="3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ht="12.75" customHeight="1">
      <c r="A1050" s="1"/>
      <c r="B1050" s="1"/>
      <c r="C1050" s="1"/>
      <c r="D1050" s="3"/>
      <c r="E1050" s="3"/>
      <c r="F1050" s="3"/>
      <c r="G1050" s="3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ht="12.75" customHeight="1">
      <c r="A1051" s="1"/>
      <c r="B1051" s="1"/>
      <c r="C1051" s="1"/>
      <c r="D1051" s="3"/>
      <c r="E1051" s="3"/>
      <c r="F1051" s="3"/>
      <c r="G1051" s="3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ht="12.75" customHeight="1">
      <c r="A1052" s="1"/>
      <c r="B1052" s="1"/>
      <c r="C1052" s="1"/>
      <c r="D1052" s="3"/>
      <c r="E1052" s="3"/>
      <c r="F1052" s="3"/>
      <c r="G1052" s="3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ht="12.75" customHeight="1">
      <c r="A1053" s="1"/>
      <c r="B1053" s="1"/>
      <c r="C1053" s="1"/>
      <c r="D1053" s="3"/>
      <c r="E1053" s="3"/>
      <c r="F1053" s="3"/>
      <c r="G1053" s="3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ht="12.75" customHeight="1">
      <c r="A1054" s="1"/>
      <c r="B1054" s="1"/>
      <c r="C1054" s="1"/>
      <c r="D1054" s="3"/>
      <c r="E1054" s="3"/>
      <c r="F1054" s="3"/>
      <c r="G1054" s="3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ht="12.75" customHeight="1">
      <c r="A1055" s="1"/>
      <c r="B1055" s="1"/>
      <c r="C1055" s="1"/>
      <c r="D1055" s="3"/>
      <c r="E1055" s="3"/>
      <c r="F1055" s="3"/>
      <c r="G1055" s="3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ht="12.75" customHeight="1">
      <c r="A1056" s="1"/>
      <c r="B1056" s="1"/>
      <c r="C1056" s="1"/>
      <c r="D1056" s="3"/>
      <c r="E1056" s="3"/>
      <c r="F1056" s="3"/>
      <c r="G1056" s="3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ht="12.75" customHeight="1">
      <c r="A1057" s="1"/>
      <c r="B1057" s="1"/>
      <c r="C1057" s="1"/>
      <c r="D1057" s="3"/>
      <c r="E1057" s="3"/>
      <c r="F1057" s="3"/>
      <c r="G1057" s="3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ht="12.75" customHeight="1">
      <c r="A1058" s="1"/>
      <c r="B1058" s="1"/>
      <c r="C1058" s="1"/>
      <c r="D1058" s="3"/>
      <c r="E1058" s="3"/>
      <c r="F1058" s="3"/>
      <c r="G1058" s="3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ht="12.75" customHeight="1">
      <c r="A1059" s="1"/>
      <c r="B1059" s="1"/>
      <c r="C1059" s="1"/>
      <c r="D1059" s="3"/>
      <c r="E1059" s="3"/>
      <c r="F1059" s="3"/>
      <c r="G1059" s="3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ht="12.75" customHeight="1">
      <c r="A1060" s="1"/>
      <c r="B1060" s="1"/>
      <c r="C1060" s="1"/>
      <c r="D1060" s="3"/>
      <c r="E1060" s="3"/>
      <c r="F1060" s="3"/>
      <c r="G1060" s="3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ht="12.75" customHeight="1">
      <c r="A1061" s="1"/>
      <c r="B1061" s="1"/>
      <c r="C1061" s="1"/>
      <c r="D1061" s="3"/>
      <c r="E1061" s="3"/>
      <c r="F1061" s="3"/>
      <c r="G1061" s="3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ht="12.75" customHeight="1">
      <c r="A1062" s="1"/>
      <c r="B1062" s="1"/>
      <c r="C1062" s="1"/>
      <c r="D1062" s="3"/>
      <c r="E1062" s="3"/>
      <c r="F1062" s="3"/>
      <c r="G1062" s="3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ht="12.75" customHeight="1">
      <c r="A1063" s="1"/>
      <c r="B1063" s="1"/>
      <c r="C1063" s="1"/>
      <c r="D1063" s="3"/>
      <c r="E1063" s="3"/>
      <c r="F1063" s="3"/>
      <c r="G1063" s="3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ht="12.75" customHeight="1">
      <c r="A1064" s="1"/>
      <c r="B1064" s="1"/>
      <c r="C1064" s="1"/>
      <c r="D1064" s="3"/>
      <c r="E1064" s="3"/>
      <c r="F1064" s="3"/>
      <c r="G1064" s="3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ht="12.75" customHeight="1">
      <c r="A1065" s="1"/>
      <c r="B1065" s="1"/>
      <c r="C1065" s="1"/>
      <c r="D1065" s="3"/>
      <c r="E1065" s="3"/>
      <c r="F1065" s="3"/>
      <c r="G1065" s="3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ht="12.75" customHeight="1">
      <c r="A1066" s="1"/>
      <c r="B1066" s="1"/>
      <c r="C1066" s="1"/>
      <c r="D1066" s="3"/>
      <c r="E1066" s="3"/>
      <c r="F1066" s="3"/>
      <c r="G1066" s="3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ht="12.75" customHeight="1">
      <c r="A1067" s="1"/>
      <c r="B1067" s="1"/>
      <c r="C1067" s="1"/>
      <c r="D1067" s="3"/>
      <c r="E1067" s="3"/>
      <c r="F1067" s="3"/>
      <c r="G1067" s="3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ht="12.75" customHeight="1">
      <c r="A1068" s="1"/>
      <c r="B1068" s="1"/>
      <c r="C1068" s="1"/>
      <c r="D1068" s="3"/>
      <c r="E1068" s="3"/>
      <c r="F1068" s="3"/>
      <c r="G1068" s="3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ht="12.75" customHeight="1">
      <c r="A1069" s="1"/>
      <c r="B1069" s="1"/>
      <c r="C1069" s="1"/>
      <c r="D1069" s="3"/>
      <c r="E1069" s="3"/>
      <c r="F1069" s="3"/>
      <c r="G1069" s="3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ht="12.75" customHeight="1">
      <c r="A1070" s="1"/>
      <c r="B1070" s="1"/>
      <c r="C1070" s="1"/>
      <c r="D1070" s="3"/>
      <c r="E1070" s="3"/>
      <c r="F1070" s="3"/>
      <c r="G1070" s="3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ht="12.75" customHeight="1">
      <c r="A1071" s="1"/>
      <c r="B1071" s="1"/>
      <c r="C1071" s="1"/>
      <c r="D1071" s="3"/>
      <c r="E1071" s="3"/>
      <c r="F1071" s="3"/>
      <c r="G1071" s="3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ht="12.75" customHeight="1">
      <c r="A1072" s="1"/>
      <c r="B1072" s="1"/>
      <c r="C1072" s="1"/>
      <c r="D1072" s="3"/>
      <c r="E1072" s="3"/>
      <c r="F1072" s="3"/>
      <c r="G1072" s="3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ht="12.75" customHeight="1">
      <c r="A1073" s="1"/>
      <c r="B1073" s="1"/>
      <c r="C1073" s="1"/>
      <c r="D1073" s="3"/>
      <c r="E1073" s="3"/>
      <c r="F1073" s="3"/>
      <c r="G1073" s="3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ht="12.75" customHeight="1">
      <c r="A1074" s="1"/>
      <c r="B1074" s="1"/>
      <c r="C1074" s="1"/>
      <c r="D1074" s="3"/>
      <c r="E1074" s="3"/>
      <c r="F1074" s="3"/>
      <c r="G1074" s="3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ht="12.75" customHeight="1">
      <c r="A1075" s="1"/>
      <c r="B1075" s="1"/>
      <c r="C1075" s="1"/>
      <c r="D1075" s="3"/>
      <c r="E1075" s="3"/>
      <c r="F1075" s="3"/>
      <c r="G1075" s="3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ht="12.75" customHeight="1">
      <c r="A1076" s="1"/>
      <c r="B1076" s="1"/>
      <c r="C1076" s="1"/>
      <c r="D1076" s="3"/>
      <c r="E1076" s="3"/>
      <c r="F1076" s="3"/>
      <c r="G1076" s="3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ht="12.75" customHeight="1">
      <c r="A1077" s="1"/>
      <c r="B1077" s="1"/>
      <c r="C1077" s="1"/>
      <c r="D1077" s="3"/>
      <c r="E1077" s="3"/>
      <c r="F1077" s="3"/>
      <c r="G1077" s="3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ht="12.75" customHeight="1">
      <c r="A1078" s="1"/>
      <c r="B1078" s="1"/>
      <c r="C1078" s="1"/>
      <c r="D1078" s="3"/>
      <c r="E1078" s="3"/>
      <c r="F1078" s="3"/>
      <c r="G1078" s="3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ht="12.75" customHeight="1">
      <c r="A1079" s="1"/>
      <c r="B1079" s="1"/>
      <c r="C1079" s="1"/>
      <c r="D1079" s="3"/>
      <c r="E1079" s="3"/>
      <c r="F1079" s="3"/>
      <c r="G1079" s="3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ht="12.75" customHeight="1">
      <c r="A1080" s="1"/>
      <c r="B1080" s="1"/>
      <c r="C1080" s="1"/>
      <c r="D1080" s="3"/>
      <c r="E1080" s="3"/>
      <c r="F1080" s="3"/>
      <c r="G1080" s="3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ht="12.75" customHeight="1">
      <c r="A1081" s="1"/>
      <c r="B1081" s="1"/>
      <c r="C1081" s="1"/>
      <c r="D1081" s="3"/>
      <c r="E1081" s="3"/>
      <c r="F1081" s="3"/>
      <c r="G1081" s="3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ht="12.75" customHeight="1">
      <c r="A1082" s="1"/>
      <c r="B1082" s="1"/>
      <c r="C1082" s="1"/>
      <c r="D1082" s="3"/>
      <c r="E1082" s="3"/>
      <c r="F1082" s="3"/>
      <c r="G1082" s="3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ht="12.75" customHeight="1">
      <c r="A1083" s="1"/>
      <c r="B1083" s="1"/>
      <c r="C1083" s="1"/>
      <c r="D1083" s="3"/>
      <c r="E1083" s="3"/>
      <c r="F1083" s="3"/>
      <c r="G1083" s="3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ht="12.75" customHeight="1">
      <c r="A1084" s="1"/>
      <c r="B1084" s="1"/>
      <c r="C1084" s="1"/>
      <c r="D1084" s="3"/>
      <c r="E1084" s="3"/>
      <c r="F1084" s="3"/>
      <c r="G1084" s="3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ht="12.75" customHeight="1">
      <c r="A1085" s="1"/>
      <c r="B1085" s="1"/>
      <c r="C1085" s="1"/>
      <c r="D1085" s="3"/>
      <c r="E1085" s="3"/>
      <c r="F1085" s="3"/>
      <c r="G1085" s="3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ht="12.75" customHeight="1">
      <c r="A1086" s="1"/>
      <c r="B1086" s="1"/>
      <c r="C1086" s="1"/>
      <c r="D1086" s="3"/>
      <c r="E1086" s="3"/>
      <c r="F1086" s="3"/>
      <c r="G1086" s="3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ht="12.75" customHeight="1">
      <c r="A1087" s="1"/>
      <c r="B1087" s="1"/>
      <c r="C1087" s="1"/>
      <c r="D1087" s="3"/>
      <c r="E1087" s="3"/>
      <c r="F1087" s="3"/>
      <c r="G1087" s="3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ht="12.75" customHeight="1">
      <c r="A1088" s="1"/>
      <c r="B1088" s="1"/>
      <c r="C1088" s="1"/>
      <c r="D1088" s="3"/>
      <c r="E1088" s="3"/>
      <c r="F1088" s="3"/>
      <c r="G1088" s="3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ht="12.75" customHeight="1">
      <c r="A1089" s="1"/>
      <c r="B1089" s="1"/>
      <c r="C1089" s="1"/>
      <c r="D1089" s="3"/>
      <c r="E1089" s="3"/>
      <c r="F1089" s="3"/>
      <c r="G1089" s="3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ht="12.75" customHeight="1">
      <c r="A1090" s="1"/>
      <c r="B1090" s="1"/>
      <c r="C1090" s="1"/>
      <c r="D1090" s="3"/>
      <c r="E1090" s="3"/>
      <c r="F1090" s="3"/>
      <c r="G1090" s="3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ht="12.75" customHeight="1">
      <c r="A1091" s="1"/>
      <c r="B1091" s="1"/>
      <c r="C1091" s="1"/>
      <c r="D1091" s="3"/>
      <c r="E1091" s="3"/>
      <c r="F1091" s="3"/>
      <c r="G1091" s="3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ht="12.75" customHeight="1">
      <c r="A1092" s="1"/>
      <c r="B1092" s="1"/>
      <c r="C1092" s="1"/>
      <c r="D1092" s="3"/>
      <c r="E1092" s="3"/>
      <c r="F1092" s="3"/>
      <c r="G1092" s="3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ht="12.75" customHeight="1">
      <c r="A1093" s="1"/>
      <c r="B1093" s="1"/>
      <c r="C1093" s="1"/>
      <c r="D1093" s="3"/>
      <c r="E1093" s="3"/>
      <c r="F1093" s="3"/>
      <c r="G1093" s="3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ht="12.75" customHeight="1">
      <c r="A1094" s="1"/>
      <c r="B1094" s="1"/>
      <c r="C1094" s="1"/>
      <c r="D1094" s="3"/>
      <c r="E1094" s="3"/>
      <c r="F1094" s="3"/>
      <c r="G1094" s="3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ht="12.75" customHeight="1">
      <c r="A1095" s="1"/>
      <c r="B1095" s="1"/>
      <c r="C1095" s="1"/>
      <c r="D1095" s="3"/>
      <c r="E1095" s="3"/>
      <c r="F1095" s="3"/>
      <c r="G1095" s="3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ht="12.75" customHeight="1">
      <c r="A1096" s="1"/>
      <c r="B1096" s="1"/>
      <c r="C1096" s="1"/>
      <c r="D1096" s="3"/>
      <c r="E1096" s="3"/>
      <c r="F1096" s="3"/>
      <c r="G1096" s="3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ht="12.75" customHeight="1">
      <c r="A1097" s="1"/>
      <c r="B1097" s="1"/>
      <c r="C1097" s="1"/>
      <c r="D1097" s="3"/>
      <c r="E1097" s="3"/>
      <c r="F1097" s="3"/>
      <c r="G1097" s="3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ht="12.75" customHeight="1">
      <c r="A1098" s="1"/>
      <c r="B1098" s="1"/>
      <c r="C1098" s="1"/>
      <c r="D1098" s="3"/>
      <c r="E1098" s="3"/>
      <c r="F1098" s="3"/>
      <c r="G1098" s="3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ht="12.75" customHeight="1">
      <c r="A1099" s="1"/>
      <c r="B1099" s="1"/>
      <c r="C1099" s="1"/>
      <c r="D1099" s="3"/>
      <c r="E1099" s="3"/>
      <c r="F1099" s="3"/>
      <c r="G1099" s="3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ht="12.75" customHeight="1">
      <c r="A1100" s="1"/>
      <c r="B1100" s="1"/>
      <c r="C1100" s="1"/>
      <c r="D1100" s="3"/>
      <c r="E1100" s="3"/>
      <c r="F1100" s="3"/>
      <c r="G1100" s="3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ht="12.75" customHeight="1">
      <c r="A1101" s="1"/>
      <c r="B1101" s="1"/>
      <c r="C1101" s="1"/>
      <c r="D1101" s="3"/>
      <c r="E1101" s="3"/>
      <c r="F1101" s="3"/>
      <c r="G1101" s="3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ht="12.75" customHeight="1">
      <c r="A1102" s="1"/>
      <c r="B1102" s="1"/>
      <c r="C1102" s="1"/>
      <c r="D1102" s="3"/>
      <c r="E1102" s="3"/>
      <c r="F1102" s="3"/>
      <c r="G1102" s="3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ht="12.75" customHeight="1">
      <c r="A1103" s="1"/>
      <c r="B1103" s="1"/>
      <c r="C1103" s="1"/>
      <c r="D1103" s="3"/>
      <c r="E1103" s="3"/>
      <c r="F1103" s="3"/>
      <c r="G1103" s="3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ht="12.75" customHeight="1">
      <c r="A1104" s="1"/>
      <c r="B1104" s="1"/>
      <c r="C1104" s="1"/>
      <c r="D1104" s="3"/>
      <c r="E1104" s="3"/>
      <c r="F1104" s="3"/>
      <c r="G1104" s="3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ht="12.75" customHeight="1">
      <c r="A1105" s="1"/>
      <c r="B1105" s="1"/>
      <c r="C1105" s="1"/>
      <c r="D1105" s="3"/>
      <c r="E1105" s="3"/>
      <c r="F1105" s="3"/>
      <c r="G1105" s="3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ht="12.75" customHeight="1">
      <c r="A1106" s="1"/>
      <c r="B1106" s="1"/>
      <c r="C1106" s="1"/>
      <c r="D1106" s="3"/>
      <c r="E1106" s="3"/>
      <c r="F1106" s="3"/>
      <c r="G1106" s="3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ht="12.75" customHeight="1">
      <c r="A1107" s="1"/>
      <c r="B1107" s="1"/>
      <c r="C1107" s="1"/>
      <c r="D1107" s="3"/>
      <c r="E1107" s="3"/>
      <c r="F1107" s="3"/>
      <c r="G1107" s="3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ht="12.75" customHeight="1">
      <c r="A1108" s="1"/>
      <c r="B1108" s="1"/>
      <c r="C1108" s="1"/>
      <c r="D1108" s="3"/>
      <c r="E1108" s="3"/>
      <c r="F1108" s="3"/>
      <c r="G1108" s="3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ht="12.75" customHeight="1">
      <c r="A1109" s="1"/>
      <c r="B1109" s="1"/>
      <c r="C1109" s="1"/>
      <c r="D1109" s="3"/>
      <c r="E1109" s="3"/>
      <c r="F1109" s="3"/>
      <c r="G1109" s="3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ht="12.75" customHeight="1">
      <c r="A1110" s="1"/>
      <c r="B1110" s="1"/>
      <c r="C1110" s="1"/>
      <c r="D1110" s="3"/>
      <c r="E1110" s="3"/>
      <c r="F1110" s="3"/>
      <c r="G1110" s="3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ht="12.75" customHeight="1">
      <c r="A1111" s="1"/>
      <c r="B1111" s="1"/>
      <c r="C1111" s="1"/>
      <c r="D1111" s="3"/>
      <c r="E1111" s="3"/>
      <c r="F1111" s="3"/>
      <c r="G1111" s="3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ht="12.75" customHeight="1">
      <c r="A1112" s="1"/>
      <c r="B1112" s="1"/>
      <c r="C1112" s="1"/>
      <c r="D1112" s="3"/>
      <c r="E1112" s="3"/>
      <c r="F1112" s="3"/>
      <c r="G1112" s="3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ht="12.75" customHeight="1">
      <c r="A1113" s="1"/>
      <c r="B1113" s="1"/>
      <c r="C1113" s="1"/>
      <c r="D1113" s="3"/>
      <c r="E1113" s="3"/>
      <c r="F1113" s="3"/>
      <c r="G1113" s="3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ht="12.75" customHeight="1">
      <c r="A1114" s="1"/>
      <c r="B1114" s="1"/>
      <c r="C1114" s="1"/>
      <c r="D1114" s="3"/>
      <c r="E1114" s="3"/>
      <c r="F1114" s="3"/>
      <c r="G1114" s="3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ht="12.75" customHeight="1">
      <c r="A1115" s="1"/>
      <c r="B1115" s="1"/>
      <c r="C1115" s="1"/>
      <c r="D1115" s="3"/>
      <c r="E1115" s="3"/>
      <c r="F1115" s="3"/>
      <c r="G1115" s="3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ht="12.75" customHeight="1">
      <c r="A1116" s="1"/>
      <c r="B1116" s="1"/>
      <c r="C1116" s="1"/>
      <c r="D1116" s="3"/>
      <c r="E1116" s="3"/>
      <c r="F1116" s="3"/>
      <c r="G1116" s="3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ht="12.75" customHeight="1">
      <c r="A1117" s="1"/>
      <c r="B1117" s="1"/>
      <c r="C1117" s="1"/>
      <c r="D1117" s="3"/>
      <c r="E1117" s="3"/>
      <c r="F1117" s="3"/>
      <c r="G1117" s="3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ht="12.75" customHeight="1">
      <c r="A1118" s="1"/>
      <c r="B1118" s="1"/>
      <c r="C1118" s="1"/>
      <c r="D1118" s="3"/>
      <c r="E1118" s="3"/>
      <c r="F1118" s="3"/>
      <c r="G1118" s="3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ht="12.75" customHeight="1">
      <c r="A1119" s="1"/>
      <c r="B1119" s="1"/>
      <c r="C1119" s="1"/>
      <c r="D1119" s="3"/>
      <c r="E1119" s="3"/>
      <c r="F1119" s="3"/>
      <c r="G1119" s="3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ht="12.75" customHeight="1">
      <c r="A1120" s="1"/>
      <c r="B1120" s="1"/>
      <c r="C1120" s="1"/>
      <c r="D1120" s="3"/>
      <c r="E1120" s="3"/>
      <c r="F1120" s="3"/>
      <c r="G1120" s="3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ht="12.75" customHeight="1">
      <c r="A1121" s="1"/>
      <c r="B1121" s="1"/>
      <c r="C1121" s="1"/>
      <c r="D1121" s="3"/>
      <c r="E1121" s="3"/>
      <c r="F1121" s="3"/>
      <c r="G1121" s="3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ht="12.75" customHeight="1">
      <c r="A1122" s="1"/>
      <c r="B1122" s="1"/>
      <c r="C1122" s="1"/>
      <c r="D1122" s="3"/>
      <c r="E1122" s="3"/>
      <c r="F1122" s="3"/>
      <c r="G1122" s="3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ht="12.75" customHeight="1">
      <c r="A1123" s="1"/>
      <c r="B1123" s="1"/>
      <c r="C1123" s="1"/>
      <c r="D1123" s="3"/>
      <c r="E1123" s="3"/>
      <c r="F1123" s="3"/>
      <c r="G1123" s="3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ht="12.75" customHeight="1">
      <c r="A1124" s="1"/>
      <c r="B1124" s="1"/>
      <c r="C1124" s="1"/>
      <c r="D1124" s="3"/>
      <c r="E1124" s="3"/>
      <c r="F1124" s="3"/>
      <c r="G1124" s="3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ht="12.75" customHeight="1">
      <c r="A1125" s="1"/>
      <c r="B1125" s="1"/>
      <c r="C1125" s="1"/>
      <c r="D1125" s="3"/>
      <c r="E1125" s="3"/>
      <c r="F1125" s="3"/>
      <c r="G1125" s="3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ht="12.75" customHeight="1">
      <c r="A1126" s="1"/>
      <c r="B1126" s="1"/>
      <c r="C1126" s="1"/>
      <c r="D1126" s="3"/>
      <c r="E1126" s="3"/>
      <c r="F1126" s="3"/>
      <c r="G1126" s="3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ht="12.75" customHeight="1">
      <c r="A1127" s="1"/>
      <c r="B1127" s="1"/>
      <c r="C1127" s="1"/>
      <c r="D1127" s="3"/>
      <c r="E1127" s="3"/>
      <c r="F1127" s="3"/>
      <c r="G1127" s="3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ht="12.75" customHeight="1">
      <c r="A1128" s="1"/>
      <c r="B1128" s="1"/>
      <c r="C1128" s="1"/>
      <c r="D1128" s="3"/>
      <c r="E1128" s="3"/>
      <c r="F1128" s="3"/>
      <c r="G1128" s="3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ht="12.75" customHeight="1">
      <c r="A1129" s="1"/>
      <c r="B1129" s="1"/>
      <c r="C1129" s="1"/>
      <c r="D1129" s="3"/>
      <c r="E1129" s="3"/>
      <c r="F1129" s="3"/>
      <c r="G1129" s="3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ht="12.75" customHeight="1">
      <c r="A1130" s="1"/>
      <c r="B1130" s="1"/>
      <c r="C1130" s="1"/>
      <c r="D1130" s="3"/>
      <c r="E1130" s="3"/>
      <c r="F1130" s="3"/>
      <c r="G1130" s="3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ht="12.75" customHeight="1">
      <c r="A1131" s="1"/>
      <c r="B1131" s="1"/>
      <c r="C1131" s="1"/>
      <c r="D1131" s="3"/>
      <c r="E1131" s="3"/>
      <c r="F1131" s="3"/>
      <c r="G1131" s="3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ht="12.75" customHeight="1">
      <c r="A1132" s="1"/>
      <c r="B1132" s="1"/>
      <c r="C1132" s="1"/>
      <c r="D1132" s="3"/>
      <c r="E1132" s="3"/>
      <c r="F1132" s="3"/>
      <c r="G1132" s="3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ht="12.75" customHeight="1">
      <c r="A1133" s="1"/>
      <c r="B1133" s="1"/>
      <c r="C1133" s="1"/>
      <c r="D1133" s="3"/>
      <c r="E1133" s="3"/>
      <c r="F1133" s="3"/>
      <c r="G1133" s="3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ht="12.75" customHeight="1">
      <c r="A1134" s="1"/>
      <c r="B1134" s="1"/>
      <c r="C1134" s="1"/>
      <c r="D1134" s="3"/>
      <c r="E1134" s="3"/>
      <c r="F1134" s="3"/>
      <c r="G1134" s="3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</sheetData>
  <mergeCells count="7">
    <mergeCell ref="A2:F2"/>
    <mergeCell ref="A3:F3"/>
    <mergeCell ref="A5:F5"/>
    <mergeCell ref="A17:C17"/>
    <mergeCell ref="A39:E39"/>
    <mergeCell ref="A40:D40"/>
    <mergeCell ref="A47:D47"/>
  </mergeCells>
  <hyperlinks>
    <hyperlink display=" 3.1.1. Depreciação " location="Google_Sheet_Link_765326651" ref="A20"/>
    <hyperlink display=" 3.1.2. Remuneração do Capital " location="Google_Sheet_Link_437269334" ref="A21"/>
    <hyperlink display="3.1.1. Depreciação" location="Google_Sheet_Link_765326651" ref="A217"/>
    <hyperlink display="3.1.2. Remuneração do Capital" location="Google_Sheet_Link_437269334" ref="A233"/>
    <hyperlink display="3.2.1. Depreciação" location="Google_Sheet_Link_765326651" ref="A251"/>
    <hyperlink display="3.2.2. Remuneração do Capital" location="Google_Sheet_Link_437269334" ref="A267"/>
  </hyperlinks>
  <printOptions/>
  <pageMargins bottom="0.7480314960629921" footer="0.0" header="0.0" left="0.9055118110236221" right="0.5118110236220472" top="0.7480314960629921"/>
  <pageSetup fitToHeight="0" paperSize="9" orientation="portrait"/>
  <headerFooter>
    <oddFooter>&amp;R&amp;P de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63"/>
    <col customWidth="1" min="2" max="2" width="39.63"/>
    <col customWidth="1" min="3" max="3" width="14.63"/>
    <col customWidth="1" min="4" max="4" width="37.25"/>
    <col customWidth="1" min="5" max="10" width="9.13"/>
    <col customWidth="1" min="11" max="11" width="11.0"/>
    <col customWidth="1" min="12" max="12" width="9.13"/>
    <col customWidth="1" min="13" max="26" width="8.63"/>
  </cols>
  <sheetData>
    <row r="1" ht="12.7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ht="12.75" customHeight="1">
      <c r="A2" s="213" t="s">
        <v>222</v>
      </c>
      <c r="B2" s="214"/>
      <c r="C2" s="215"/>
      <c r="D2" s="216"/>
      <c r="E2" s="216"/>
      <c r="F2" s="216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ht="12.75" customHeight="1">
      <c r="A3" s="217" t="s">
        <v>223</v>
      </c>
      <c r="B3" s="218" t="s">
        <v>224</v>
      </c>
      <c r="C3" s="219" t="s">
        <v>225</v>
      </c>
      <c r="D3" s="220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ht="12.75" customHeight="1">
      <c r="A4" s="217" t="s">
        <v>226</v>
      </c>
      <c r="B4" s="218" t="s">
        <v>227</v>
      </c>
      <c r="C4" s="221">
        <v>0.2</v>
      </c>
      <c r="D4" s="220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ht="12.75" customHeight="1">
      <c r="A5" s="217" t="s">
        <v>228</v>
      </c>
      <c r="B5" s="218" t="s">
        <v>229</v>
      </c>
      <c r="C5" s="221">
        <v>0.015</v>
      </c>
      <c r="D5" s="220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ht="12.75" customHeight="1">
      <c r="A6" s="217" t="s">
        <v>230</v>
      </c>
      <c r="B6" s="218" t="s">
        <v>231</v>
      </c>
      <c r="C6" s="221">
        <v>0.01</v>
      </c>
      <c r="D6" s="220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ht="12.75" customHeight="1">
      <c r="A7" s="217" t="s">
        <v>232</v>
      </c>
      <c r="B7" s="218" t="s">
        <v>233</v>
      </c>
      <c r="C7" s="221">
        <v>0.002</v>
      </c>
      <c r="D7" s="220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ht="12.75" customHeight="1">
      <c r="A8" s="217" t="s">
        <v>234</v>
      </c>
      <c r="B8" s="218" t="s">
        <v>235</v>
      </c>
      <c r="C8" s="221">
        <v>0.006</v>
      </c>
      <c r="D8" s="220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ht="12.75" customHeight="1">
      <c r="A9" s="217" t="s">
        <v>236</v>
      </c>
      <c r="B9" s="218" t="s">
        <v>237</v>
      </c>
      <c r="C9" s="221">
        <v>0.025</v>
      </c>
      <c r="D9" s="220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ht="12.75" customHeight="1">
      <c r="A10" s="217" t="s">
        <v>238</v>
      </c>
      <c r="B10" s="218" t="s">
        <v>239</v>
      </c>
      <c r="C10" s="221">
        <v>0.03</v>
      </c>
      <c r="D10" s="220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ht="12.75" customHeight="1">
      <c r="A11" s="217" t="s">
        <v>240</v>
      </c>
      <c r="B11" s="218" t="s">
        <v>241</v>
      </c>
      <c r="C11" s="221">
        <v>0.08</v>
      </c>
      <c r="D11" s="220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ht="12.75" customHeight="1">
      <c r="A12" s="217" t="s">
        <v>242</v>
      </c>
      <c r="B12" s="222" t="s">
        <v>243</v>
      </c>
      <c r="C12" s="223">
        <f>SUM(C4:C11)</f>
        <v>0.368</v>
      </c>
      <c r="D12" s="220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ht="12.75" customHeight="1">
      <c r="A13" s="224"/>
      <c r="B13" s="225"/>
      <c r="C13" s="226"/>
      <c r="D13" s="220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ht="12.75" customHeight="1">
      <c r="A14" s="217" t="s">
        <v>244</v>
      </c>
      <c r="B14" s="227" t="s">
        <v>245</v>
      </c>
      <c r="C14" s="221">
        <f>ROUND(IF('3.CAGED'!C23&gt;24,(1-12/'3.CAGED'!C23)*0.1111,0.1111-C23),4)</f>
        <v>0.0619</v>
      </c>
      <c r="D14" s="220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ht="12.75" customHeight="1">
      <c r="A15" s="217" t="s">
        <v>246</v>
      </c>
      <c r="B15" s="227" t="s">
        <v>247</v>
      </c>
      <c r="C15" s="221">
        <f>ROUND('3.CAGED'!C27/'3.CAGED'!C24,4)</f>
        <v>0.0833</v>
      </c>
      <c r="D15" s="220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ht="12.75" customHeight="1">
      <c r="A16" s="217" t="s">
        <v>248</v>
      </c>
      <c r="B16" s="227" t="s">
        <v>249</v>
      </c>
      <c r="C16" s="221">
        <v>6.0E-4</v>
      </c>
      <c r="D16" s="220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ht="12.75" customHeight="1">
      <c r="A17" s="217" t="s">
        <v>250</v>
      </c>
      <c r="B17" s="227" t="s">
        <v>251</v>
      </c>
      <c r="C17" s="221">
        <v>0.0082</v>
      </c>
      <c r="D17" s="220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ht="12.75" customHeight="1">
      <c r="A18" s="217" t="s">
        <v>252</v>
      </c>
      <c r="B18" s="227" t="s">
        <v>253</v>
      </c>
      <c r="C18" s="221">
        <v>0.0031</v>
      </c>
      <c r="D18" s="220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ht="12.75" customHeight="1">
      <c r="A19" s="217" t="s">
        <v>254</v>
      </c>
      <c r="B19" s="227" t="s">
        <v>255</v>
      </c>
      <c r="C19" s="221">
        <v>0.0166</v>
      </c>
      <c r="D19" s="220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ht="12.75" customHeight="1">
      <c r="A20" s="217" t="s">
        <v>256</v>
      </c>
      <c r="B20" s="222" t="s">
        <v>257</v>
      </c>
      <c r="C20" s="223">
        <f>SUM(C14:C19)</f>
        <v>0.1737</v>
      </c>
      <c r="D20" s="22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ht="12.75" customHeight="1">
      <c r="A21" s="224"/>
      <c r="B21" s="225"/>
      <c r="C21" s="226"/>
      <c r="D21" s="22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ht="12.75" customHeight="1">
      <c r="A22" s="217" t="s">
        <v>258</v>
      </c>
      <c r="B22" s="218" t="s">
        <v>259</v>
      </c>
      <c r="C22" s="221">
        <f>ROUND(('3.CAGED'!C28) *'3.CAGED'!C21/'3.CAGED'!C24,4)</f>
        <v>0.0256</v>
      </c>
      <c r="D22" s="220"/>
      <c r="E22" s="229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ht="12.75" customHeight="1">
      <c r="A23" s="217" t="s">
        <v>260</v>
      </c>
      <c r="B23" s="218" t="s">
        <v>261</v>
      </c>
      <c r="C23" s="221">
        <f>ROUND(IF('3.CAGED'!C23&gt;12,12/'3.CAGED'!C23*0.1111,0.1111),4)</f>
        <v>0.0492</v>
      </c>
      <c r="D23" s="220"/>
      <c r="E23" s="138"/>
      <c r="F23" s="138"/>
      <c r="G23" s="138"/>
      <c r="H23" s="230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ht="12.75" customHeight="1">
      <c r="A24" s="217" t="s">
        <v>262</v>
      </c>
      <c r="B24" s="218" t="s">
        <v>263</v>
      </c>
      <c r="C24" s="221">
        <f>C22*C23</f>
        <v>0.00125952</v>
      </c>
      <c r="D24" s="220"/>
      <c r="E24" s="229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ht="12.75" customHeight="1">
      <c r="A25" s="217" t="s">
        <v>264</v>
      </c>
      <c r="B25" s="218" t="s">
        <v>265</v>
      </c>
      <c r="C25" s="221">
        <f>ROUND(('3.CAGED'!C24+'3.CAGED'!C25+'3.CAGED'!C27)/'3.CAGED'!C22*'3.CAGED'!C29*'3.CAGED'!C30*'3.CAGED'!C21/'3.CAGED'!C24,4)</f>
        <v>0.0205</v>
      </c>
      <c r="D25" s="220"/>
      <c r="E25" s="138"/>
      <c r="F25" s="138"/>
      <c r="G25" s="229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ht="12.75" customHeight="1">
      <c r="A26" s="217" t="s">
        <v>266</v>
      </c>
      <c r="B26" s="218" t="s">
        <v>267</v>
      </c>
      <c r="C26" s="221">
        <f>ROUND(('3.CAGED'!C26/'3.CAGED'!C24)*'3.CAGED'!C21/12,4)</f>
        <v>0.0018</v>
      </c>
      <c r="D26" s="220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ht="12.75" customHeight="1">
      <c r="A27" s="217" t="s">
        <v>268</v>
      </c>
      <c r="B27" s="222" t="s">
        <v>269</v>
      </c>
      <c r="C27" s="223">
        <f>SUM(C22:C26)</f>
        <v>0.09835952</v>
      </c>
      <c r="D27" s="22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ht="12.75" customHeight="1">
      <c r="A28" s="224"/>
      <c r="B28" s="225"/>
      <c r="C28" s="226"/>
      <c r="D28" s="22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ht="12.75" customHeight="1">
      <c r="A29" s="217" t="s">
        <v>270</v>
      </c>
      <c r="B29" s="218" t="s">
        <v>271</v>
      </c>
      <c r="C29" s="221">
        <f>ROUND(C12*C20,4)</f>
        <v>0.0639</v>
      </c>
      <c r="D29" s="220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ht="12.75" customHeight="1">
      <c r="A30" s="217" t="s">
        <v>272</v>
      </c>
      <c r="B30" s="231" t="s">
        <v>273</v>
      </c>
      <c r="C30" s="221">
        <f>ROUND((C22*C11),4)</f>
        <v>0.002</v>
      </c>
      <c r="D30" s="22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ht="12.75" customHeight="1">
      <c r="A31" s="217" t="s">
        <v>274</v>
      </c>
      <c r="B31" s="222" t="s">
        <v>275</v>
      </c>
      <c r="C31" s="223">
        <f>SUM(C29:C30)</f>
        <v>0.0659</v>
      </c>
      <c r="D31" s="22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ht="12.75" customHeight="1">
      <c r="A32" s="232"/>
      <c r="B32" s="233" t="s">
        <v>276</v>
      </c>
      <c r="C32" s="234">
        <f>C31+C27+C20+C12</f>
        <v>0.70595952</v>
      </c>
      <c r="D32" s="22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ht="12.75" customHeight="1">
      <c r="A33" s="220"/>
      <c r="B33" s="235"/>
      <c r="C33" s="236"/>
      <c r="D33" s="2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ht="12.75" customHeight="1">
      <c r="A34" s="220"/>
      <c r="B34" s="220"/>
      <c r="C34" s="238"/>
      <c r="D34" s="239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ht="12.75" customHeight="1">
      <c r="A35" s="220"/>
      <c r="B35" s="220"/>
      <c r="C35" s="238"/>
      <c r="D35" s="220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ht="12.75" customHeight="1">
      <c r="A36" s="220"/>
      <c r="B36" s="220"/>
      <c r="C36" s="238"/>
      <c r="D36" s="220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ht="12.75" customHeight="1">
      <c r="A37" s="220"/>
      <c r="B37" s="220"/>
      <c r="C37" s="238"/>
      <c r="D37" s="220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ht="12.75" customHeight="1">
      <c r="A38" s="220"/>
      <c r="B38" s="235"/>
      <c r="C38" s="236"/>
      <c r="D38" s="220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ht="12.75" customHeight="1">
      <c r="A39" s="228"/>
      <c r="B39" s="235"/>
      <c r="C39" s="236"/>
      <c r="D39" s="22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ht="12.75" customHeight="1">
      <c r="A40" s="240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ht="12.75" customHeight="1">
      <c r="A41" s="241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ht="12.75" customHeight="1">
      <c r="A42" s="220"/>
      <c r="B42" s="242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ht="12.75" customHeight="1">
      <c r="A43" s="220"/>
      <c r="B43" s="242"/>
      <c r="C43" s="220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ht="12.75" customHeight="1">
      <c r="A44" s="220"/>
      <c r="B44" s="2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ht="12.75" customHeight="1">
      <c r="A45" s="220"/>
      <c r="B45" s="242"/>
      <c r="C45" s="220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ht="12.75" customHeight="1">
      <c r="A46" s="220"/>
      <c r="B46" s="2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ht="12.75" customHeight="1">
      <c r="A47" s="220"/>
      <c r="B47" s="242"/>
      <c r="C47" s="220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ht="12.75" customHeight="1">
      <c r="A48" s="220"/>
      <c r="B48" s="2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ht="12.75" customHeight="1">
      <c r="A49" s="220"/>
      <c r="B49" s="242"/>
      <c r="C49" s="220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ht="12.75" customHeight="1">
      <c r="A50" s="220"/>
      <c r="B50" s="2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ht="12.75" customHeight="1">
      <c r="A51" s="240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ht="12.75" customHeight="1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ht="12.75" customHeight="1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ht="12.75" customHeight="1">
      <c r="A54" s="146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ht="12.75" customHeight="1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ht="12.75" customHeight="1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ht="12.75" customHeight="1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ht="12.75" customHeight="1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ht="12.75" customHeight="1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ht="12.75" customHeight="1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ht="12.75" customHeight="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ht="12.75" customHeight="1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ht="12.75" customHeight="1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ht="12.75" customHeight="1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ht="12.75" customHeight="1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ht="12.75" customHeight="1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ht="12.75" customHeight="1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ht="12.75" customHeight="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ht="12.75" customHeight="1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ht="12.75" customHeight="1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ht="12.75" customHeight="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ht="12.75" customHeight="1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ht="12.75" customHeight="1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ht="12.75" customHeight="1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ht="12.75" customHeight="1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ht="12.75" customHeight="1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ht="12.75" customHeight="1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ht="12.75" customHeight="1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ht="12.75" customHeight="1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ht="12.75" customHeight="1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ht="12.75" customHeight="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ht="12.75" customHeight="1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ht="12.75" customHeight="1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ht="12.75" customHeight="1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ht="12.75" customHeight="1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ht="12.75" customHeight="1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ht="12.75" customHeight="1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ht="12.75" customHeight="1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ht="12.75" customHeight="1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ht="12.75" customHeight="1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ht="12.75" customHeight="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ht="12.75" customHeight="1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ht="12.75" customHeight="1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ht="12.75" customHeight="1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ht="12.75" customHeight="1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ht="12.75" customHeight="1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ht="12.75" customHeight="1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ht="12.75" customHeight="1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ht="12.75" customHeight="1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ht="12.75" customHeight="1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ht="12.75" customHeight="1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ht="12.75" customHeight="1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ht="12.75" customHeight="1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ht="12.75" customHeight="1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ht="12.75" customHeight="1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ht="12.75" customHeight="1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ht="12.75" customHeight="1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ht="12.75" customHeight="1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ht="12.75" customHeight="1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ht="12.75" customHeight="1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ht="12.75" customHeight="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ht="12.75" customHeight="1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ht="12.75" customHeight="1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ht="12.75" customHeight="1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ht="12.75" customHeight="1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ht="12.75" customHeight="1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ht="12.75" customHeight="1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ht="12.75" customHeight="1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ht="12.75" customHeight="1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ht="12.75" customHeight="1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ht="12.75" customHeight="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ht="12.75" customHeight="1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ht="12.75" customHeight="1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ht="12.75" customHeight="1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ht="12.75" customHeight="1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ht="12.75" customHeight="1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ht="12.75" customHeight="1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ht="12.75" customHeight="1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ht="12.75" customHeight="1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ht="12.75" customHeight="1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ht="12.75" customHeight="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ht="12.75" customHeight="1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ht="12.75" customHeight="1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ht="12.75" customHeight="1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ht="12.75" customHeight="1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ht="12.75" customHeight="1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ht="12.75" customHeight="1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ht="12.75" customHeight="1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ht="12.75" customHeight="1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ht="12.75" customHeight="1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ht="12.75" customHeight="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ht="12.75" customHeight="1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ht="12.75" customHeight="1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ht="12.75" customHeight="1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ht="12.75" customHeight="1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ht="12.75" customHeight="1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ht="12.75" customHeight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ht="12.75" customHeight="1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ht="12.75" customHeight="1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ht="12.75" customHeight="1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ht="12.75" customHeight="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ht="12.75" customHeight="1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ht="12.75" customHeight="1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ht="12.75" customHeight="1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ht="12.75" customHeight="1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ht="12.75" customHeight="1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ht="12.75" customHeight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ht="12.75" customHeight="1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ht="12.75" customHeight="1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ht="12.75" customHeight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ht="12.75" customHeight="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ht="12.75" customHeight="1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ht="12.75" customHeight="1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ht="12.75" customHeight="1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ht="12.75" customHeight="1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ht="12.75" customHeight="1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ht="12.75" customHeight="1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ht="12.75" customHeight="1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ht="12.75" customHeight="1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ht="12.75" customHeight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ht="12.75" customHeight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ht="12.75" customHeight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ht="12.7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ht="12.75" customHeight="1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ht="12.75" customHeight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ht="12.75" customHeight="1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ht="12.75" customHeight="1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ht="12.75" customHeight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ht="12.75" customHeight="1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ht="12.75" customHeight="1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ht="12.75" customHeight="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ht="12.75" customHeight="1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ht="12.75" customHeight="1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ht="12.75" customHeight="1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ht="12.75" customHeight="1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ht="12.75" customHeight="1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ht="12.75" customHeight="1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ht="12.75" customHeight="1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ht="12.75" customHeight="1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ht="12.75" customHeight="1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ht="12.75" customHeight="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ht="12.75" customHeight="1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ht="12.7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ht="12.7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ht="12.75" customHeight="1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ht="12.75" customHeight="1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ht="12.7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ht="12.7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ht="12.7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ht="12.7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ht="12.7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ht="12.75" customHeight="1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ht="12.75" customHeight="1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ht="12.75" customHeight="1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ht="12.75" customHeight="1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ht="12.75" customHeight="1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ht="12.75" customHeight="1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ht="12.75" customHeight="1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ht="12.75" customHeight="1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ht="12.75" customHeight="1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ht="12.75" customHeight="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ht="12.75" customHeight="1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ht="12.75" customHeight="1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ht="12.75" customHeight="1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ht="12.75" customHeight="1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ht="12.75" customHeight="1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ht="12.75" customHeight="1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ht="12.75" customHeight="1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ht="12.75" customHeight="1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ht="12.75" customHeight="1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ht="12.75" customHeight="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ht="12.75" customHeight="1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ht="12.75" customHeight="1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ht="12.75" customHeight="1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ht="12.75" customHeight="1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ht="12.75" customHeight="1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ht="12.75" customHeight="1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ht="12.75" customHeight="1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ht="12.75" customHeight="1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ht="12.75" customHeight="1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ht="12.75" customHeight="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ht="12.75" customHeight="1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ht="12.75" customHeight="1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ht="12.75" customHeight="1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ht="12.75" customHeight="1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ht="12.75" customHeight="1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ht="12.75" customHeight="1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ht="12.75" customHeight="1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ht="12.75" customHeight="1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ht="12.75" customHeight="1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ht="12.75" customHeight="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ht="12.75" customHeight="1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ht="12.75" customHeight="1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ht="12.75" customHeight="1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ht="12.75" customHeight="1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ht="12.75" customHeight="1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ht="12.75" customHeight="1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ht="12.75" customHeight="1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ht="12.75" customHeight="1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ht="12.75" customHeight="1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ht="12.75" customHeight="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ht="12.75" customHeight="1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ht="12.75" customHeight="1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ht="12.75" customHeight="1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ht="12.75" customHeight="1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ht="12.75" customHeight="1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ht="12.75" customHeight="1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ht="12.75" customHeight="1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ht="12.75" customHeight="1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ht="12.75" customHeight="1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ht="12.75" customHeight="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ht="12.75" customHeight="1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ht="12.75" customHeight="1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ht="12.75" customHeight="1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ht="12.75" customHeight="1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ht="12.75" customHeight="1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ht="12.75" customHeight="1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ht="12.75" customHeight="1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ht="12.75" customHeight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ht="12.75" customHeight="1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ht="12.75" customHeight="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ht="12.75" customHeight="1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ht="12.75" customHeight="1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ht="12.75" customHeight="1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ht="12.75" customHeight="1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ht="12.75" customHeight="1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ht="12.75" customHeight="1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ht="12.75" customHeight="1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ht="12.75" customHeight="1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ht="12.75" customHeight="1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ht="12.75" customHeight="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ht="12.75" customHeight="1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ht="12.75" customHeight="1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ht="12.75" customHeight="1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ht="12.75" customHeight="1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ht="12.75" customHeight="1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ht="12.75" customHeight="1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ht="12.75" customHeight="1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ht="12.75" customHeight="1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ht="12.75" customHeight="1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ht="12.75" customHeight="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ht="12.75" customHeight="1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ht="12.75" customHeight="1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ht="12.75" customHeight="1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ht="12.75" customHeight="1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ht="12.75" customHeight="1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ht="12.75" customHeight="1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ht="12.75" customHeight="1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ht="12.75" customHeight="1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ht="12.75" customHeight="1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ht="12.75" customHeight="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ht="12.75" customHeight="1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ht="12.75" customHeight="1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ht="12.75" customHeight="1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ht="12.75" customHeight="1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ht="12.75" customHeight="1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ht="12.75" customHeight="1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ht="12.75" customHeight="1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ht="12.75" customHeight="1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ht="12.75" customHeight="1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ht="12.75" customHeight="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ht="12.75" customHeight="1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ht="12.75" customHeight="1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ht="12.75" customHeight="1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ht="12.75" customHeight="1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ht="12.75" customHeight="1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ht="12.75" customHeight="1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ht="12.75" customHeight="1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ht="12.75" customHeight="1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ht="12.75" customHeight="1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ht="12.75" customHeight="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ht="12.75" customHeight="1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ht="12.75" customHeight="1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ht="12.75" customHeight="1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ht="12.75" customHeight="1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ht="12.75" customHeight="1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ht="12.75" customHeight="1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ht="12.75" customHeight="1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ht="12.75" customHeight="1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ht="12.75" customHeight="1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ht="12.75" customHeight="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ht="12.75" customHeight="1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ht="12.75" customHeight="1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ht="12.75" customHeight="1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ht="12.75" customHeight="1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ht="12.75" customHeight="1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ht="12.75" customHeight="1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ht="12.75" customHeight="1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ht="12.75" customHeight="1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ht="12.75" customHeight="1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ht="12.75" customHeight="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ht="12.75" customHeight="1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ht="12.75" customHeight="1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ht="12.75" customHeight="1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ht="12.75" customHeight="1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ht="12.75" customHeight="1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ht="12.75" customHeight="1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ht="12.75" customHeight="1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ht="12.75" customHeight="1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ht="12.75" customHeight="1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ht="12.75" customHeight="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ht="12.75" customHeight="1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ht="12.75" customHeight="1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ht="12.75" customHeight="1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ht="12.75" customHeight="1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ht="12.75" customHeight="1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ht="12.75" customHeight="1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ht="12.75" customHeight="1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ht="12.75" customHeight="1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ht="12.75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ht="12.75" customHeight="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ht="12.75" customHeight="1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ht="12.75" customHeight="1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ht="12.75" customHeight="1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ht="12.75" customHeight="1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ht="12.75" customHeight="1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ht="12.75" customHeight="1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ht="12.75" customHeight="1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ht="12.75" customHeight="1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ht="12.75" customHeight="1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ht="12.75" customHeight="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ht="12.75" customHeight="1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ht="12.75" customHeight="1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ht="12.75" customHeight="1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ht="12.75" customHeight="1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ht="12.75" customHeight="1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ht="12.75" customHeight="1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ht="12.75" customHeight="1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ht="12.75" customHeight="1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ht="12.75" customHeight="1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ht="12.75" customHeight="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ht="12.75" customHeight="1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ht="12.75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ht="12.75" customHeight="1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ht="12.75" customHeight="1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ht="12.75" customHeight="1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ht="12.75" customHeight="1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ht="12.75" customHeight="1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ht="12.75" customHeight="1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ht="12.75" customHeight="1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ht="12.75" customHeight="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ht="12.75" customHeight="1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ht="12.75" customHeight="1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ht="12.75" customHeight="1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ht="12.75" customHeight="1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ht="12.75" customHeight="1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ht="12.75" customHeight="1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ht="12.75" customHeight="1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ht="12.75" customHeight="1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ht="12.75" customHeight="1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ht="12.75" customHeight="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ht="12.75" customHeight="1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ht="12.75" customHeight="1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ht="12.75" customHeight="1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ht="12.75" customHeight="1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ht="12.75" customHeight="1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ht="12.75" customHeight="1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ht="12.75" customHeight="1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ht="12.75" customHeight="1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ht="12.75" customHeight="1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ht="12.75" customHeight="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ht="12.75" customHeight="1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ht="12.75" customHeight="1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ht="12.75" customHeight="1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ht="12.75" customHeight="1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ht="12.75" customHeight="1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ht="12.75" customHeight="1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ht="12.75" customHeight="1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ht="12.75" customHeight="1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ht="12.75" customHeight="1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ht="12.75" customHeight="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ht="12.75" customHeight="1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ht="12.75" customHeight="1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ht="12.75" customHeight="1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ht="12.75" customHeight="1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ht="12.75" customHeight="1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ht="12.75" customHeight="1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ht="12.75" customHeight="1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ht="12.75" customHeight="1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ht="12.75" customHeight="1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ht="12.75" customHeight="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ht="12.75" customHeight="1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ht="12.75" customHeight="1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ht="12.75" customHeight="1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ht="12.75" customHeight="1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ht="12.75" customHeight="1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ht="12.75" customHeight="1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ht="12.75" customHeight="1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ht="12.75" customHeight="1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ht="12.75" customHeight="1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ht="12.75" customHeight="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ht="12.75" customHeight="1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ht="12.75" customHeight="1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ht="12.75" customHeight="1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ht="12.75" customHeight="1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ht="12.75" customHeight="1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ht="12.75" customHeight="1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ht="12.75" customHeight="1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ht="12.75" customHeight="1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ht="12.75" customHeight="1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ht="12.75" customHeight="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ht="12.75" customHeight="1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ht="12.75" customHeight="1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ht="12.75" customHeight="1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ht="12.75" customHeight="1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ht="12.75" customHeight="1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ht="12.75" customHeight="1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ht="12.75" customHeight="1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ht="12.75" customHeight="1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ht="12.75" customHeight="1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ht="12.75" customHeight="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ht="12.75" customHeight="1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ht="12.75" customHeight="1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ht="12.75" customHeight="1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ht="12.75" customHeight="1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ht="12.75" customHeight="1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ht="12.75" customHeight="1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ht="12.75" customHeight="1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ht="12.75" customHeight="1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ht="12.75" customHeight="1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ht="12.75" customHeight="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ht="12.75" customHeight="1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ht="12.75" customHeight="1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ht="12.75" customHeight="1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ht="12.75" customHeight="1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ht="12.75" customHeight="1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ht="12.75" customHeight="1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ht="12.75" customHeight="1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ht="12.75" customHeight="1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ht="12.75" customHeight="1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ht="12.75" customHeight="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ht="12.75" customHeight="1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ht="12.75" customHeight="1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ht="12.75" customHeight="1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ht="12.75" customHeight="1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ht="12.75" customHeight="1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ht="12.75" customHeight="1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ht="12.75" customHeight="1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ht="12.75" customHeight="1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ht="12.75" customHeight="1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ht="12.75" customHeight="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ht="12.75" customHeight="1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ht="12.75" customHeight="1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ht="12.75" customHeight="1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ht="12.75" customHeight="1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ht="12.75" customHeight="1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ht="12.75" customHeight="1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ht="12.75" customHeight="1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ht="12.75" customHeight="1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ht="12.75" customHeight="1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ht="12.75" customHeight="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ht="12.75" customHeight="1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ht="12.75" customHeight="1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ht="12.75" customHeight="1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ht="12.75" customHeight="1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ht="12.75" customHeight="1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ht="12.75" customHeight="1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ht="12.75" customHeight="1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ht="12.75" customHeight="1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ht="12.75" customHeight="1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ht="12.75" customHeight="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ht="12.75" customHeight="1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ht="12.75" customHeight="1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ht="12.75" customHeight="1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ht="12.75" customHeight="1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ht="12.75" customHeight="1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ht="12.75" customHeight="1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ht="12.75" customHeight="1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ht="12.75" customHeight="1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ht="12.75" customHeight="1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ht="12.75" customHeight="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ht="12.75" customHeight="1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ht="12.75" customHeight="1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ht="12.75" customHeight="1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ht="12.75" customHeight="1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ht="12.75" customHeight="1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ht="12.75" customHeight="1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ht="12.75" customHeight="1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ht="12.75" customHeight="1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ht="12.75" customHeight="1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ht="12.75" customHeight="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ht="12.75" customHeight="1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ht="12.75" customHeight="1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ht="12.75" customHeight="1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ht="12.75" customHeight="1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ht="12.75" customHeight="1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ht="12.75" customHeight="1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ht="12.75" customHeight="1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</row>
    <row r="539" ht="12.75" customHeight="1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</row>
    <row r="540" ht="12.75" customHeight="1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</row>
    <row r="541" ht="12.75" customHeight="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</row>
    <row r="542" ht="12.75" customHeight="1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</row>
    <row r="543" ht="12.75" customHeight="1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</row>
    <row r="544" ht="12.75" customHeight="1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</row>
    <row r="545" ht="12.75" customHeight="1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</row>
    <row r="546" ht="12.75" customHeight="1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</row>
    <row r="547" ht="12.75" customHeight="1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</row>
    <row r="548" ht="12.75" customHeight="1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</row>
    <row r="549" ht="12.75" customHeight="1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</row>
    <row r="550" ht="12.75" customHeight="1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</row>
    <row r="551" ht="12.75" customHeight="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</row>
    <row r="552" ht="12.75" customHeight="1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</row>
    <row r="553" ht="12.75" customHeight="1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</row>
    <row r="554" ht="12.75" customHeight="1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</row>
    <row r="555" ht="12.75" customHeight="1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</row>
    <row r="556" ht="12.75" customHeight="1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</row>
    <row r="557" ht="12.75" customHeight="1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</row>
    <row r="558" ht="12.75" customHeight="1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</row>
    <row r="559" ht="12.75" customHeight="1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</row>
    <row r="560" ht="12.75" customHeight="1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</row>
    <row r="561" ht="12.75" customHeight="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</row>
    <row r="562" ht="12.75" customHeight="1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</row>
    <row r="563" ht="12.75" customHeight="1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</row>
    <row r="564" ht="12.75" customHeight="1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</row>
    <row r="565" ht="12.75" customHeight="1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</row>
    <row r="566" ht="12.75" customHeight="1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</row>
    <row r="567" ht="12.75" customHeight="1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</row>
    <row r="568" ht="12.75" customHeight="1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</row>
    <row r="569" ht="12.75" customHeight="1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</row>
    <row r="570" ht="12.75" customHeight="1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</row>
    <row r="571" ht="12.75" customHeight="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</row>
    <row r="572" ht="12.75" customHeight="1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</row>
    <row r="573" ht="12.75" customHeight="1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</row>
    <row r="574" ht="12.75" customHeight="1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</row>
    <row r="575" ht="12.75" customHeight="1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</row>
    <row r="576" ht="12.75" customHeight="1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</row>
    <row r="577" ht="12.75" customHeight="1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</row>
    <row r="578" ht="12.75" customHeight="1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</row>
    <row r="579" ht="12.75" customHeight="1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</row>
    <row r="580" ht="12.75" customHeight="1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</row>
    <row r="581" ht="12.75" customHeight="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</row>
    <row r="582" ht="12.75" customHeight="1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</row>
    <row r="583" ht="12.75" customHeight="1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</row>
    <row r="584" ht="12.75" customHeight="1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</row>
    <row r="585" ht="12.75" customHeight="1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</row>
    <row r="586" ht="12.75" customHeight="1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</row>
    <row r="587" ht="12.75" customHeight="1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</row>
    <row r="588" ht="12.75" customHeight="1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</row>
    <row r="589" ht="12.75" customHeight="1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</row>
    <row r="590" ht="12.75" customHeight="1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</row>
    <row r="591" ht="12.75" customHeight="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</row>
    <row r="592" ht="12.75" customHeight="1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</row>
    <row r="593" ht="12.75" customHeight="1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</row>
    <row r="594" ht="12.75" customHeight="1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</row>
    <row r="595" ht="12.75" customHeight="1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</row>
    <row r="596" ht="12.75" customHeight="1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</row>
    <row r="597" ht="12.75" customHeight="1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</row>
    <row r="598" ht="12.75" customHeight="1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</row>
    <row r="599" ht="12.75" customHeight="1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</row>
    <row r="600" ht="12.75" customHeight="1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</row>
    <row r="601" ht="12.75" customHeight="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</row>
    <row r="602" ht="12.75" customHeight="1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</row>
    <row r="603" ht="12.75" customHeight="1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</row>
    <row r="604" ht="12.75" customHeight="1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</row>
    <row r="605" ht="12.75" customHeight="1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</row>
    <row r="606" ht="12.75" customHeight="1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</row>
    <row r="607" ht="12.75" customHeight="1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</row>
    <row r="608" ht="12.75" customHeight="1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</row>
    <row r="609" ht="12.75" customHeight="1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</row>
    <row r="610" ht="12.75" customHeight="1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</row>
    <row r="611" ht="12.75" customHeight="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</row>
    <row r="612" ht="12.75" customHeight="1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</row>
    <row r="613" ht="12.75" customHeight="1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</row>
    <row r="614" ht="12.75" customHeight="1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</row>
    <row r="615" ht="12.75" customHeight="1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</row>
    <row r="616" ht="12.75" customHeight="1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</row>
    <row r="617" ht="12.75" customHeight="1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</row>
    <row r="618" ht="12.75" customHeight="1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</row>
    <row r="619" ht="12.75" customHeight="1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</row>
    <row r="620" ht="12.75" customHeight="1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</row>
    <row r="621" ht="12.75" customHeight="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</row>
    <row r="622" ht="12.75" customHeight="1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</row>
    <row r="623" ht="12.75" customHeight="1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</row>
    <row r="624" ht="12.75" customHeight="1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</row>
    <row r="625" ht="12.75" customHeight="1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</row>
    <row r="626" ht="12.75" customHeight="1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</row>
    <row r="627" ht="12.75" customHeight="1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</row>
    <row r="628" ht="12.75" customHeight="1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</row>
    <row r="629" ht="12.75" customHeight="1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</row>
    <row r="630" ht="12.75" customHeight="1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</row>
    <row r="631" ht="12.75" customHeight="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</row>
    <row r="632" ht="12.75" customHeight="1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</row>
    <row r="633" ht="12.75" customHeight="1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</row>
    <row r="634" ht="12.75" customHeight="1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</row>
    <row r="635" ht="12.75" customHeight="1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</row>
    <row r="636" ht="12.75" customHeight="1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</row>
    <row r="637" ht="12.75" customHeight="1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</row>
    <row r="638" ht="12.75" customHeight="1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</row>
    <row r="639" ht="12.75" customHeight="1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</row>
    <row r="640" ht="12.75" customHeight="1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</row>
    <row r="641" ht="12.75" customHeight="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</row>
    <row r="642" ht="12.75" customHeight="1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</row>
    <row r="643" ht="12.75" customHeight="1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</row>
    <row r="644" ht="12.75" customHeight="1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</row>
    <row r="645" ht="12.75" customHeight="1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</row>
    <row r="646" ht="12.75" customHeight="1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</row>
    <row r="647" ht="12.75" customHeight="1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</row>
    <row r="648" ht="12.75" customHeight="1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</row>
    <row r="649" ht="12.75" customHeight="1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</row>
    <row r="650" ht="12.75" customHeight="1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</row>
    <row r="651" ht="12.75" customHeight="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</row>
    <row r="652" ht="12.75" customHeight="1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</row>
    <row r="653" ht="12.7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</row>
    <row r="654" ht="12.75" customHeight="1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</row>
    <row r="655" ht="12.75" customHeight="1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</row>
    <row r="656" ht="12.75" customHeight="1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</row>
    <row r="657" ht="12.75" customHeight="1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</row>
    <row r="658" ht="12.75" customHeight="1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</row>
    <row r="659" ht="12.75" customHeight="1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</row>
    <row r="660" ht="12.75" customHeight="1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</row>
    <row r="661" ht="12.75" customHeight="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</row>
    <row r="662" ht="12.75" customHeight="1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</row>
    <row r="663" ht="12.75" customHeight="1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</row>
    <row r="664" ht="12.75" customHeight="1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</row>
    <row r="665" ht="12.75" customHeight="1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</row>
    <row r="666" ht="12.75" customHeight="1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</row>
    <row r="667" ht="12.75" customHeight="1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</row>
    <row r="668" ht="12.75" customHeight="1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</row>
    <row r="669" ht="12.75" customHeight="1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</row>
    <row r="670" ht="12.75" customHeight="1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</row>
    <row r="671" ht="12.75" customHeight="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</row>
    <row r="672" ht="12.75" customHeight="1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</row>
    <row r="673" ht="12.75" customHeight="1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</row>
    <row r="674" ht="12.75" customHeight="1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</row>
    <row r="675" ht="12.75" customHeight="1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</row>
    <row r="676" ht="12.75" customHeight="1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</row>
    <row r="677" ht="12.75" customHeight="1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</row>
    <row r="678" ht="12.75" customHeight="1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</row>
    <row r="679" ht="12.75" customHeight="1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</row>
    <row r="680" ht="12.75" customHeight="1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</row>
    <row r="681" ht="12.75" customHeight="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</row>
    <row r="682" ht="12.75" customHeight="1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</row>
    <row r="683" ht="12.75" customHeight="1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</row>
    <row r="684" ht="12.75" customHeight="1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</row>
    <row r="685" ht="12.75" customHeight="1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</row>
    <row r="686" ht="12.75" customHeight="1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</row>
    <row r="687" ht="12.75" customHeight="1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</row>
    <row r="688" ht="12.75" customHeight="1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</row>
    <row r="689" ht="12.75" customHeight="1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</row>
    <row r="690" ht="12.75" customHeight="1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</row>
    <row r="691" ht="12.75" customHeight="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</row>
    <row r="692" ht="12.75" customHeight="1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</row>
    <row r="693" ht="12.75" customHeight="1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</row>
    <row r="694" ht="12.75" customHeight="1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</row>
    <row r="695" ht="12.75" customHeight="1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</row>
    <row r="696" ht="12.75" customHeight="1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</row>
    <row r="697" ht="12.75" customHeight="1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</row>
    <row r="698" ht="12.75" customHeight="1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</row>
    <row r="699" ht="12.75" customHeight="1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</row>
    <row r="700" ht="12.75" customHeight="1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</row>
    <row r="701" ht="12.75" customHeight="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</row>
    <row r="702" ht="12.75" customHeight="1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</row>
    <row r="703" ht="12.75" customHeight="1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</row>
    <row r="704" ht="12.75" customHeight="1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</row>
    <row r="705" ht="12.75" customHeight="1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</row>
    <row r="706" ht="12.75" customHeight="1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</row>
    <row r="707" ht="12.75" customHeight="1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</row>
    <row r="708" ht="12.75" customHeight="1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</row>
    <row r="709" ht="12.75" customHeight="1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</row>
    <row r="710" ht="12.75" customHeight="1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</row>
    <row r="711" ht="12.75" customHeight="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</row>
    <row r="712" ht="12.75" customHeight="1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</row>
    <row r="713" ht="12.75" customHeight="1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</row>
    <row r="714" ht="12.75" customHeight="1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</row>
    <row r="715" ht="12.75" customHeight="1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</row>
    <row r="716" ht="12.75" customHeight="1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</row>
    <row r="717" ht="12.75" customHeight="1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</row>
    <row r="718" ht="12.75" customHeight="1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</row>
    <row r="719" ht="12.75" customHeight="1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</row>
    <row r="720" ht="12.75" customHeight="1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</row>
    <row r="721" ht="12.75" customHeight="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</row>
    <row r="722" ht="12.75" customHeight="1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</row>
    <row r="723" ht="12.75" customHeight="1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</row>
    <row r="724" ht="12.75" customHeight="1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</row>
    <row r="725" ht="12.75" customHeight="1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</row>
    <row r="726" ht="12.75" customHeight="1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</row>
    <row r="727" ht="12.75" customHeight="1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</row>
    <row r="728" ht="12.75" customHeight="1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</row>
    <row r="729" ht="12.75" customHeight="1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</row>
    <row r="730" ht="12.75" customHeight="1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</row>
    <row r="731" ht="12.75" customHeight="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</row>
    <row r="732" ht="12.75" customHeight="1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</row>
    <row r="733" ht="12.75" customHeight="1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</row>
    <row r="734" ht="12.75" customHeight="1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</row>
    <row r="735" ht="12.75" customHeight="1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</row>
    <row r="736" ht="12.75" customHeight="1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</row>
    <row r="737" ht="12.75" customHeight="1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</row>
    <row r="738" ht="12.75" customHeight="1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</row>
    <row r="739" ht="12.75" customHeight="1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</row>
    <row r="740" ht="12.75" customHeight="1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</row>
    <row r="741" ht="12.75" customHeight="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</row>
    <row r="742" ht="12.75" customHeight="1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</row>
    <row r="743" ht="12.75" customHeight="1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</row>
    <row r="744" ht="12.75" customHeight="1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</row>
    <row r="745" ht="12.75" customHeight="1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</row>
    <row r="746" ht="12.75" customHeight="1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</row>
    <row r="747" ht="12.75" customHeight="1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</row>
    <row r="748" ht="12.75" customHeight="1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</row>
    <row r="749" ht="12.75" customHeight="1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</row>
    <row r="750" ht="12.75" customHeight="1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</row>
    <row r="751" ht="12.75" customHeight="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</row>
    <row r="752" ht="12.75" customHeight="1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</row>
    <row r="753" ht="12.75" customHeight="1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</row>
    <row r="754" ht="12.75" customHeight="1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</row>
    <row r="755" ht="12.75" customHeight="1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</row>
    <row r="756" ht="12.75" customHeight="1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</row>
    <row r="757" ht="12.75" customHeight="1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</row>
    <row r="758" ht="12.75" customHeight="1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</row>
    <row r="759" ht="12.75" customHeight="1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</row>
    <row r="760" ht="12.75" customHeight="1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</row>
    <row r="761" ht="12.75" customHeight="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</row>
    <row r="762" ht="12.75" customHeight="1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</row>
    <row r="763" ht="12.75" customHeight="1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</row>
    <row r="764" ht="12.75" customHeight="1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</row>
    <row r="765" ht="12.75" customHeight="1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</row>
    <row r="766" ht="12.75" customHeight="1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</row>
    <row r="767" ht="12.75" customHeight="1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</row>
    <row r="768" ht="12.75" customHeight="1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</row>
    <row r="769" ht="12.75" customHeight="1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</row>
    <row r="770" ht="12.75" customHeight="1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</row>
    <row r="771" ht="12.75" customHeight="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</row>
    <row r="772" ht="12.75" customHeight="1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</row>
    <row r="773" ht="12.75" customHeight="1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</row>
    <row r="774" ht="12.75" customHeight="1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</row>
    <row r="775" ht="12.75" customHeight="1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</row>
    <row r="776" ht="12.75" customHeight="1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</row>
    <row r="777" ht="12.75" customHeight="1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</row>
    <row r="778" ht="12.75" customHeight="1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</row>
    <row r="779" ht="12.75" customHeight="1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</row>
    <row r="780" ht="12.75" customHeight="1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</row>
    <row r="781" ht="12.75" customHeight="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</row>
    <row r="782" ht="12.75" customHeight="1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</row>
    <row r="783" ht="12.75" customHeight="1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</row>
    <row r="784" ht="12.75" customHeight="1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</row>
    <row r="785" ht="12.75" customHeight="1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</row>
    <row r="786" ht="12.75" customHeight="1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</row>
    <row r="787" ht="12.75" customHeight="1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</row>
    <row r="788" ht="12.75" customHeight="1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</row>
    <row r="789" ht="12.75" customHeight="1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</row>
    <row r="790" ht="12.75" customHeight="1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</row>
    <row r="791" ht="12.75" customHeight="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</row>
    <row r="792" ht="12.75" customHeight="1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</row>
    <row r="793" ht="12.75" customHeight="1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</row>
    <row r="794" ht="12.75" customHeight="1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</row>
    <row r="795" ht="12.75" customHeight="1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</row>
    <row r="796" ht="12.75" customHeight="1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</row>
    <row r="797" ht="12.75" customHeight="1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</row>
    <row r="798" ht="12.75" customHeight="1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</row>
    <row r="799" ht="12.75" customHeight="1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</row>
    <row r="800" ht="12.75" customHeight="1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</row>
    <row r="801" ht="12.75" customHeight="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</row>
    <row r="802" ht="12.75" customHeight="1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</row>
    <row r="803" ht="12.75" customHeight="1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</row>
    <row r="804" ht="12.75" customHeight="1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</row>
    <row r="805" ht="12.75" customHeight="1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</row>
    <row r="806" ht="12.75" customHeight="1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</row>
    <row r="807" ht="12.75" customHeight="1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</row>
    <row r="808" ht="12.75" customHeight="1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</row>
    <row r="809" ht="12.75" customHeight="1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</row>
    <row r="810" ht="12.75" customHeight="1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</row>
    <row r="811" ht="12.75" customHeight="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</row>
    <row r="812" ht="12.75" customHeight="1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</row>
    <row r="813" ht="12.75" customHeight="1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</row>
    <row r="814" ht="12.75" customHeight="1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</row>
    <row r="815" ht="12.75" customHeight="1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</row>
    <row r="816" ht="12.75" customHeight="1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</row>
    <row r="817" ht="12.75" customHeight="1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</row>
    <row r="818" ht="12.75" customHeight="1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</row>
    <row r="819" ht="12.75" customHeight="1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</row>
    <row r="820" ht="12.75" customHeight="1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</row>
    <row r="821" ht="12.75" customHeight="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</row>
    <row r="822" ht="12.75" customHeight="1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</row>
    <row r="823" ht="12.75" customHeight="1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</row>
    <row r="824" ht="12.75" customHeight="1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</row>
    <row r="825" ht="12.75" customHeight="1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</row>
    <row r="826" ht="12.75" customHeight="1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</row>
    <row r="827" ht="12.75" customHeight="1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</row>
    <row r="828" ht="12.75" customHeight="1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</row>
    <row r="829" ht="12.75" customHeight="1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</row>
    <row r="830" ht="12.75" customHeight="1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</row>
    <row r="831" ht="12.75" customHeight="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</row>
    <row r="832" ht="12.75" customHeight="1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</row>
    <row r="833" ht="12.75" customHeight="1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</row>
    <row r="834" ht="12.75" customHeight="1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</row>
    <row r="835" ht="12.75" customHeight="1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</row>
    <row r="836" ht="12.75" customHeight="1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</row>
    <row r="837" ht="12.75" customHeight="1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</row>
    <row r="838" ht="12.75" customHeight="1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</row>
    <row r="839" ht="12.75" customHeight="1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</row>
    <row r="840" ht="12.75" customHeight="1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</row>
    <row r="841" ht="12.75" customHeight="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</row>
    <row r="842" ht="12.75" customHeight="1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</row>
    <row r="843" ht="12.75" customHeight="1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</row>
    <row r="844" ht="12.75" customHeight="1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</row>
    <row r="845" ht="12.75" customHeight="1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</row>
    <row r="846" ht="12.75" customHeight="1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</row>
    <row r="847" ht="12.75" customHeight="1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</row>
    <row r="848" ht="12.75" customHeight="1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</row>
    <row r="849" ht="12.75" customHeight="1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</row>
    <row r="850" ht="12.75" customHeight="1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</row>
    <row r="851" ht="12.75" customHeight="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</row>
    <row r="852" ht="12.75" customHeight="1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</row>
    <row r="853" ht="12.75" customHeight="1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</row>
    <row r="854" ht="12.75" customHeight="1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</row>
    <row r="855" ht="12.75" customHeight="1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</row>
    <row r="856" ht="12.75" customHeight="1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</row>
    <row r="857" ht="12.75" customHeight="1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</row>
    <row r="858" ht="12.75" customHeight="1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</row>
    <row r="859" ht="12.75" customHeight="1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</row>
    <row r="860" ht="12.75" customHeight="1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</row>
    <row r="861" ht="12.75" customHeight="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</row>
    <row r="862" ht="12.75" customHeight="1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</row>
    <row r="863" ht="12.75" customHeight="1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</row>
    <row r="864" ht="12.75" customHeight="1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</row>
    <row r="865" ht="12.75" customHeight="1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</row>
    <row r="866" ht="12.75" customHeight="1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</row>
    <row r="867" ht="12.75" customHeight="1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</row>
    <row r="868" ht="12.75" customHeight="1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</row>
    <row r="869" ht="12.75" customHeight="1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</row>
    <row r="870" ht="12.75" customHeight="1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</row>
    <row r="871" ht="12.75" customHeight="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</row>
    <row r="872" ht="12.75" customHeight="1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</row>
    <row r="873" ht="12.75" customHeight="1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</row>
    <row r="874" ht="12.75" customHeight="1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</row>
    <row r="875" ht="12.75" customHeight="1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</row>
    <row r="876" ht="12.75" customHeight="1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</row>
    <row r="877" ht="12.75" customHeight="1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</row>
    <row r="878" ht="12.75" customHeight="1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</row>
    <row r="879" ht="12.75" customHeight="1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</row>
    <row r="880" ht="12.75" customHeight="1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</row>
    <row r="881" ht="12.75" customHeight="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</row>
    <row r="882" ht="12.75" customHeight="1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</row>
    <row r="883" ht="12.75" customHeight="1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</row>
    <row r="884" ht="12.75" customHeight="1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</row>
    <row r="885" ht="12.75" customHeight="1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</row>
    <row r="886" ht="12.75" customHeight="1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</row>
    <row r="887" ht="12.75" customHeight="1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</row>
    <row r="888" ht="12.75" customHeight="1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</row>
    <row r="889" ht="12.75" customHeight="1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</row>
    <row r="890" ht="12.75" customHeight="1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</row>
    <row r="891" ht="12.75" customHeight="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</row>
    <row r="892" ht="12.75" customHeight="1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</row>
    <row r="893" ht="12.75" customHeight="1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</row>
    <row r="894" ht="12.75" customHeight="1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</row>
    <row r="895" ht="12.75" customHeight="1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</row>
    <row r="896" ht="12.75" customHeight="1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</row>
    <row r="897" ht="12.75" customHeight="1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</row>
    <row r="898" ht="12.75" customHeight="1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</row>
    <row r="899" ht="12.75" customHeight="1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</row>
    <row r="900" ht="12.75" customHeight="1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</row>
    <row r="901" ht="12.75" customHeight="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</row>
    <row r="902" ht="12.75" customHeight="1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</row>
    <row r="903" ht="12.75" customHeight="1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</row>
    <row r="904" ht="12.75" customHeight="1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</row>
    <row r="905" ht="12.75" customHeight="1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</row>
    <row r="906" ht="12.75" customHeight="1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</row>
    <row r="907" ht="12.75" customHeight="1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</row>
    <row r="908" ht="12.75" customHeight="1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</row>
    <row r="909" ht="12.75" customHeight="1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</row>
    <row r="910" ht="12.75" customHeight="1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</row>
    <row r="911" ht="12.75" customHeight="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</row>
    <row r="912" ht="12.75" customHeight="1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</row>
    <row r="913" ht="12.75" customHeight="1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</row>
    <row r="914" ht="12.75" customHeight="1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</row>
    <row r="915" ht="12.75" customHeight="1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</row>
    <row r="916" ht="12.75" customHeight="1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</row>
    <row r="917" ht="12.75" customHeight="1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</row>
    <row r="918" ht="12.75" customHeight="1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</row>
    <row r="919" ht="12.75" customHeight="1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</row>
    <row r="920" ht="12.75" customHeight="1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</row>
    <row r="921" ht="12.75" customHeight="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</row>
    <row r="922" ht="12.75" customHeight="1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</row>
    <row r="923" ht="12.75" customHeight="1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</row>
    <row r="924" ht="12.75" customHeight="1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</row>
    <row r="925" ht="12.75" customHeight="1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</row>
    <row r="926" ht="12.75" customHeight="1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</row>
    <row r="927" ht="12.75" customHeight="1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</row>
    <row r="928" ht="12.75" customHeight="1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</row>
    <row r="929" ht="12.75" customHeight="1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</row>
    <row r="930" ht="12.75" customHeight="1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</row>
    <row r="931" ht="12.75" customHeight="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</row>
    <row r="932" ht="12.75" customHeight="1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</row>
    <row r="933" ht="12.75" customHeight="1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</row>
    <row r="934" ht="12.75" customHeight="1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</row>
    <row r="935" ht="12.75" customHeight="1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</row>
    <row r="936" ht="12.75" customHeight="1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</row>
    <row r="937" ht="12.75" customHeight="1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</row>
    <row r="938" ht="12.75" customHeight="1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</row>
    <row r="939" ht="12.75" customHeight="1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</row>
    <row r="940" ht="12.75" customHeight="1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</row>
    <row r="941" ht="12.75" customHeight="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</row>
    <row r="942" ht="12.75" customHeight="1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</row>
    <row r="943" ht="12.75" customHeight="1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</row>
    <row r="944" ht="12.75" customHeight="1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</row>
    <row r="945" ht="12.75" customHeight="1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</row>
    <row r="946" ht="12.75" customHeight="1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</row>
    <row r="947" ht="12.75" customHeight="1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</row>
    <row r="948" ht="12.75" customHeight="1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</row>
    <row r="949" ht="12.75" customHeight="1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</row>
    <row r="950" ht="12.75" customHeight="1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</row>
    <row r="951" ht="12.75" customHeight="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</row>
    <row r="952" ht="12.75" customHeight="1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</row>
    <row r="953" ht="12.75" customHeight="1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</row>
    <row r="954" ht="12.75" customHeight="1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</row>
    <row r="955" ht="12.75" customHeight="1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</row>
    <row r="956" ht="12.75" customHeight="1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</row>
    <row r="957" ht="12.75" customHeight="1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</row>
    <row r="958" ht="12.75" customHeight="1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</row>
    <row r="959" ht="12.75" customHeight="1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</row>
    <row r="960" ht="12.75" customHeight="1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</row>
    <row r="961" ht="12.75" customHeight="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</row>
    <row r="962" ht="12.75" customHeight="1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</row>
    <row r="963" ht="12.75" customHeight="1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</row>
    <row r="964" ht="12.75" customHeight="1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</row>
    <row r="965" ht="12.75" customHeight="1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</row>
    <row r="966" ht="12.75" customHeight="1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</row>
    <row r="967" ht="12.75" customHeight="1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</row>
    <row r="968" ht="12.75" customHeight="1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</row>
    <row r="969" ht="12.75" customHeight="1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</row>
    <row r="970" ht="12.75" customHeight="1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</row>
    <row r="971" ht="12.75" customHeight="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</row>
    <row r="972" ht="12.75" customHeight="1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</row>
    <row r="973" ht="12.75" customHeight="1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</row>
    <row r="974" ht="12.75" customHeight="1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</row>
    <row r="975" ht="12.75" customHeight="1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</row>
    <row r="976" ht="12.75" customHeight="1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</row>
    <row r="977" ht="12.75" customHeight="1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</row>
    <row r="978" ht="12.75" customHeight="1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</row>
    <row r="979" ht="12.75" customHeight="1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</row>
    <row r="980" ht="12.75" customHeight="1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</row>
    <row r="981" ht="12.75" customHeight="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</row>
    <row r="982" ht="12.75" customHeight="1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</row>
    <row r="983" ht="12.75" customHeight="1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</row>
    <row r="984" ht="12.75" customHeight="1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</row>
    <row r="985" ht="12.75" customHeight="1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</row>
    <row r="986" ht="12.75" customHeight="1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</row>
    <row r="987" ht="12.75" customHeight="1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</row>
    <row r="988" ht="12.75" customHeight="1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</row>
    <row r="989" ht="12.75" customHeight="1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</row>
    <row r="990" ht="12.75" customHeight="1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</row>
    <row r="991" ht="12.75" customHeight="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</row>
    <row r="992" ht="12.75" customHeight="1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</row>
    <row r="993" ht="12.75" customHeight="1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</row>
    <row r="994" ht="12.75" customHeight="1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</row>
    <row r="995" ht="12.75" customHeight="1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</row>
  </sheetData>
  <mergeCells count="1">
    <mergeCell ref="A2:C2"/>
  </mergeCells>
  <printOptions/>
  <pageMargins bottom="0.7480314960629921" footer="0.0" header="0.0" left="0.905511811023622" right="0.5118110236220472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67.13"/>
    <col customWidth="1" min="3" max="3" width="13.75"/>
    <col customWidth="1" min="4" max="4" width="10.25"/>
    <col customWidth="1" min="5" max="5" width="13.75"/>
    <col customWidth="1" min="6" max="6" width="9.13"/>
    <col customWidth="1" min="7" max="26" width="8.63"/>
  </cols>
  <sheetData>
    <row r="1" ht="12.7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ht="12.75" customHeight="1">
      <c r="A2" s="138"/>
      <c r="B2" s="243" t="s">
        <v>277</v>
      </c>
      <c r="C2" s="215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ht="12.75" customHeight="1">
      <c r="A3" s="138"/>
      <c r="B3" s="244" t="s">
        <v>278</v>
      </c>
      <c r="C3" s="245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ht="12.75" customHeight="1">
      <c r="A4" s="138"/>
      <c r="B4" s="246" t="s">
        <v>279</v>
      </c>
      <c r="C4" s="247">
        <v>2100.0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ht="12.75" customHeight="1">
      <c r="A5" s="138"/>
      <c r="B5" s="248" t="s">
        <v>280</v>
      </c>
      <c r="C5" s="247">
        <v>2031.0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ht="12.75" customHeight="1">
      <c r="A6" s="138"/>
      <c r="B6" s="249" t="s">
        <v>281</v>
      </c>
      <c r="C6" s="250">
        <v>44.0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ht="12.75" customHeight="1">
      <c r="A7" s="138"/>
      <c r="B7" s="249" t="s">
        <v>282</v>
      </c>
      <c r="C7" s="250">
        <v>1192.0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ht="12.75" customHeight="1">
      <c r="A8" s="138"/>
      <c r="B8" s="249" t="s">
        <v>283</v>
      </c>
      <c r="C8" s="250">
        <v>372.0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ht="12.75" customHeight="1">
      <c r="A9" s="138"/>
      <c r="B9" s="249" t="s">
        <v>284</v>
      </c>
      <c r="C9" s="250">
        <v>22.0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ht="12.75" customHeight="1">
      <c r="A10" s="138"/>
      <c r="B10" s="249" t="s">
        <v>285</v>
      </c>
      <c r="C10" s="250">
        <v>350.0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ht="12.75" customHeight="1">
      <c r="A11" s="138"/>
      <c r="B11" s="249" t="s">
        <v>286</v>
      </c>
      <c r="C11" s="250">
        <v>1.0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ht="12.75" customHeight="1">
      <c r="A12" s="138"/>
      <c r="B12" s="249" t="s">
        <v>287</v>
      </c>
      <c r="C12" s="250">
        <v>30.0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ht="12.75" customHeight="1">
      <c r="A13" s="138"/>
      <c r="B13" s="251" t="s">
        <v>288</v>
      </c>
      <c r="C13" s="252">
        <v>0.0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ht="12.75" customHeight="1">
      <c r="A14" s="138"/>
      <c r="B14" s="253" t="s">
        <v>289</v>
      </c>
      <c r="C14" s="252">
        <v>0.0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ht="12.75" customHeight="1">
      <c r="A15" s="138" t="s">
        <v>290</v>
      </c>
      <c r="B15" s="244" t="s">
        <v>291</v>
      </c>
      <c r="C15" s="245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ht="12.75" customHeight="1">
      <c r="A16" s="138"/>
      <c r="B16" s="254" t="s">
        <v>292</v>
      </c>
      <c r="C16" s="255">
        <v>4625.0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ht="12.75" customHeight="1">
      <c r="A17" s="138"/>
      <c r="B17" s="249" t="s">
        <v>293</v>
      </c>
      <c r="C17" s="250">
        <v>4694.0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ht="12.75" customHeight="1">
      <c r="A18" s="138"/>
      <c r="B18" s="249" t="s">
        <v>294</v>
      </c>
      <c r="C18" s="250">
        <f>C4-C5</f>
        <v>69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ht="12.75" customHeight="1">
      <c r="A19" s="138"/>
      <c r="B19" s="256"/>
      <c r="C19" s="257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ht="12.75" customHeight="1">
      <c r="A20" s="258"/>
      <c r="B20" s="246" t="s">
        <v>295</v>
      </c>
      <c r="C20" s="259">
        <f>MEDIAN(C16,C17)</f>
        <v>4659.5</v>
      </c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</row>
    <row r="21" ht="12.75" customHeight="1">
      <c r="A21" s="138"/>
      <c r="B21" s="248" t="s">
        <v>296</v>
      </c>
      <c r="C21" s="260">
        <f>C7/C20</f>
        <v>0.2558214401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ht="12.75" customHeight="1">
      <c r="A22" s="138"/>
      <c r="B22" s="248" t="s">
        <v>297</v>
      </c>
      <c r="C22" s="260">
        <f>MEDIAN(C4,C5)/C20</f>
        <v>0.4432879064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ht="12.75" customHeight="1">
      <c r="A23" s="258"/>
      <c r="B23" s="248" t="s">
        <v>298</v>
      </c>
      <c r="C23" s="261">
        <f>12/C22</f>
        <v>27.07044299</v>
      </c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</row>
    <row r="24" ht="12.75" customHeight="1">
      <c r="A24" s="138"/>
      <c r="B24" s="248" t="s">
        <v>299</v>
      </c>
      <c r="C24" s="247">
        <v>360.0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ht="12.75" customHeight="1">
      <c r="A25" s="138"/>
      <c r="B25" s="248" t="s">
        <v>300</v>
      </c>
      <c r="C25" s="247">
        <v>10.0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ht="12.75" customHeight="1">
      <c r="A26" s="138"/>
      <c r="B26" s="246" t="s">
        <v>301</v>
      </c>
      <c r="C26" s="259">
        <v>30.0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ht="12.75" customHeight="1">
      <c r="A27" s="138"/>
      <c r="B27" s="246" t="s">
        <v>302</v>
      </c>
      <c r="C27" s="259">
        <v>30.0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ht="12.75" customHeight="1">
      <c r="A28" s="258"/>
      <c r="B28" s="246" t="s">
        <v>303</v>
      </c>
      <c r="C28" s="259">
        <f>30+(3*TRUNC(1/C22))</f>
        <v>36</v>
      </c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</row>
    <row r="29" ht="12.75" customHeight="1">
      <c r="A29" s="258"/>
      <c r="B29" s="248" t="s">
        <v>241</v>
      </c>
      <c r="C29" s="262">
        <v>0.08</v>
      </c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</row>
    <row r="30" ht="12.75" customHeight="1">
      <c r="A30" s="258"/>
      <c r="B30" s="263" t="s">
        <v>304</v>
      </c>
      <c r="C30" s="264">
        <v>0.4</v>
      </c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</row>
    <row r="31" ht="12.75" customHeight="1">
      <c r="A31" s="138"/>
      <c r="B31" s="258" t="s">
        <v>305</v>
      </c>
      <c r="C31" s="258"/>
      <c r="D31" s="258"/>
      <c r="E31" s="258"/>
      <c r="F31" s="25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ht="12.75" customHeight="1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ht="12.75" customHeight="1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ht="12.75" customHeight="1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ht="12.75" customHeight="1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ht="12.75" customHeight="1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ht="12.75" customHeight="1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ht="12.75" customHeight="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ht="12.75" customHeight="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ht="12.7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ht="12.75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ht="12.7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ht="12.75" customHeigh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ht="12.75" customHeight="1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ht="12.75" customHeigh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ht="12.75" customHeight="1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ht="12.75" customHeight="1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ht="12.75" customHeight="1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ht="12.75" customHeight="1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ht="12.75" customHeight="1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ht="12.75" customHeight="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ht="12.75" customHeight="1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ht="12.75" customHeight="1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ht="12.75" customHeight="1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ht="12.75" customHeight="1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ht="12.75" customHeight="1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ht="12.75" customHeight="1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ht="12.75" customHeight="1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ht="12.75" customHeight="1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ht="12.75" customHeight="1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ht="12.75" customHeight="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ht="12.75" customHeight="1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ht="12.75" customHeight="1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ht="12.75" customHeight="1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ht="12.75" customHeight="1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ht="12.75" customHeight="1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ht="12.75" customHeight="1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ht="12.75" customHeight="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ht="12.75" customHeight="1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ht="12.75" customHeight="1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ht="12.75" customHeight="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ht="12.75" customHeight="1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ht="12.75" customHeight="1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ht="12.75" customHeight="1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ht="12.75" customHeight="1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ht="12.75" customHeight="1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ht="12.75" customHeight="1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ht="12.75" customHeight="1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ht="12.75" customHeight="1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ht="12.75" customHeight="1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ht="12.75" customHeight="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ht="12.75" customHeight="1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ht="12.75" customHeight="1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ht="12.75" customHeight="1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ht="12.75" customHeight="1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ht="12.75" customHeight="1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ht="12.75" customHeight="1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ht="12.75" customHeight="1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ht="12.75" customHeight="1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ht="12.75" customHeight="1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ht="12.75" customHeight="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ht="12.75" customHeight="1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ht="12.75" customHeight="1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ht="12.75" customHeight="1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ht="12.75" customHeight="1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ht="12.75" customHeight="1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ht="12.75" customHeight="1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ht="12.75" customHeight="1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ht="12.75" customHeight="1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ht="12.75" customHeight="1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ht="12.75" customHeight="1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ht="12.75" customHeight="1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ht="12.75" customHeight="1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ht="12.75" customHeight="1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ht="12.75" customHeight="1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ht="12.75" customHeight="1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ht="12.75" customHeight="1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ht="12.75" customHeight="1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ht="12.75" customHeight="1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ht="12.75" customHeight="1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ht="12.75" customHeight="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ht="12.75" customHeight="1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ht="12.75" customHeight="1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ht="12.75" customHeight="1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ht="12.75" customHeight="1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ht="12.75" customHeight="1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ht="12.75" customHeight="1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ht="12.75" customHeight="1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ht="12.75" customHeight="1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ht="12.75" customHeight="1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ht="12.75" customHeight="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ht="12.75" customHeight="1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ht="12.75" customHeight="1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ht="12.75" customHeight="1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ht="12.75" customHeight="1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ht="12.75" customHeight="1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ht="12.75" customHeight="1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ht="12.75" customHeight="1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ht="12.75" customHeight="1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ht="12.75" customHeight="1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ht="12.75" customHeight="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ht="12.75" customHeight="1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ht="12.75" customHeight="1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ht="12.75" customHeight="1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ht="12.75" customHeight="1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ht="12.75" customHeight="1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ht="12.75" customHeight="1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ht="12.75" customHeight="1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ht="12.75" customHeight="1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ht="12.75" customHeight="1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ht="12.75" customHeight="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ht="12.75" customHeight="1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ht="12.75" customHeight="1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ht="12.75" customHeight="1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ht="12.75" customHeight="1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ht="12.75" customHeight="1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ht="12.75" customHeight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ht="12.75" customHeight="1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ht="12.75" customHeight="1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ht="12.75" customHeight="1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ht="12.75" customHeight="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ht="12.75" customHeight="1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ht="12.75" customHeight="1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ht="12.75" customHeight="1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ht="12.75" customHeight="1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ht="12.75" customHeight="1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ht="12.75" customHeight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ht="12.75" customHeight="1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ht="12.75" customHeight="1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ht="12.75" customHeight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ht="12.75" customHeight="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ht="12.75" customHeight="1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ht="12.75" customHeight="1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ht="12.75" customHeight="1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ht="12.75" customHeight="1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ht="12.75" customHeight="1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ht="12.75" customHeight="1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ht="12.75" customHeight="1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ht="12.75" customHeight="1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ht="12.75" customHeight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ht="12.75" customHeight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ht="12.75" customHeight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ht="12.7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ht="12.75" customHeight="1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ht="12.75" customHeight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ht="12.75" customHeight="1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ht="12.75" customHeight="1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ht="12.75" customHeight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ht="12.75" customHeight="1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ht="12.75" customHeight="1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ht="12.75" customHeight="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ht="12.75" customHeight="1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ht="12.75" customHeight="1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ht="12.75" customHeight="1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ht="12.75" customHeight="1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ht="12.75" customHeight="1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ht="12.75" customHeight="1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ht="12.75" customHeight="1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ht="12.75" customHeight="1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ht="12.75" customHeight="1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ht="12.75" customHeight="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ht="12.75" customHeight="1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ht="12.7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ht="12.7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ht="12.75" customHeight="1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ht="12.75" customHeight="1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ht="12.7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ht="12.7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ht="12.7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ht="12.7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ht="12.7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ht="12.75" customHeight="1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ht="12.75" customHeight="1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ht="12.75" customHeight="1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ht="12.75" customHeight="1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ht="12.75" customHeight="1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ht="12.75" customHeight="1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ht="12.75" customHeight="1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ht="12.75" customHeight="1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ht="12.75" customHeight="1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ht="12.75" customHeight="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ht="12.75" customHeight="1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ht="12.75" customHeight="1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ht="12.75" customHeight="1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ht="12.75" customHeight="1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ht="12.75" customHeight="1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ht="12.75" customHeight="1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ht="12.75" customHeight="1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ht="12.75" customHeight="1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ht="12.75" customHeight="1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ht="12.75" customHeight="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ht="12.75" customHeight="1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ht="12.75" customHeight="1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ht="12.75" customHeight="1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ht="12.75" customHeight="1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ht="12.75" customHeight="1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ht="12.75" customHeight="1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ht="12.75" customHeight="1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ht="12.75" customHeight="1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ht="12.75" customHeight="1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ht="12.75" customHeight="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ht="12.75" customHeight="1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ht="12.75" customHeight="1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ht="12.75" customHeight="1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ht="12.75" customHeight="1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ht="12.75" customHeight="1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ht="12.75" customHeight="1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ht="12.75" customHeight="1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ht="12.75" customHeight="1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ht="12.75" customHeight="1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ht="12.75" customHeight="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ht="12.75" customHeight="1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ht="12.75" customHeight="1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ht="12.75" customHeight="1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ht="12.75" customHeight="1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ht="12.75" customHeight="1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ht="12.75" customHeight="1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ht="12.75" customHeight="1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ht="12.75" customHeight="1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ht="12.75" customHeight="1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ht="12.75" customHeight="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ht="12.75" customHeight="1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ht="12.75" customHeight="1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ht="12.75" customHeight="1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ht="12.75" customHeight="1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ht="12.75" customHeight="1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ht="12.75" customHeight="1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ht="12.75" customHeight="1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ht="12.75" customHeight="1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ht="12.75" customHeight="1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ht="12.75" customHeight="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ht="12.75" customHeight="1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ht="12.75" customHeight="1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ht="12.75" customHeight="1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ht="12.75" customHeight="1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ht="12.75" customHeight="1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ht="12.75" customHeight="1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ht="12.75" customHeight="1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ht="12.75" customHeight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ht="12.75" customHeight="1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ht="12.75" customHeight="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ht="12.75" customHeight="1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ht="12.75" customHeight="1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ht="12.75" customHeight="1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ht="12.75" customHeight="1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ht="12.75" customHeight="1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ht="12.75" customHeight="1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ht="12.75" customHeight="1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ht="12.75" customHeight="1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ht="12.75" customHeight="1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ht="12.75" customHeight="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ht="12.75" customHeight="1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ht="12.75" customHeight="1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ht="12.75" customHeight="1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ht="12.75" customHeight="1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ht="12.75" customHeight="1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ht="12.75" customHeight="1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ht="12.75" customHeight="1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ht="12.75" customHeight="1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ht="12.75" customHeight="1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ht="12.75" customHeight="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ht="12.75" customHeight="1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ht="12.75" customHeight="1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ht="12.75" customHeight="1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ht="12.75" customHeight="1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ht="12.75" customHeight="1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ht="12.75" customHeight="1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ht="12.75" customHeight="1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ht="12.75" customHeight="1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ht="12.75" customHeight="1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ht="12.75" customHeight="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ht="12.75" customHeight="1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ht="12.75" customHeight="1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ht="12.75" customHeight="1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ht="12.75" customHeight="1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ht="12.75" customHeight="1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ht="12.75" customHeight="1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ht="12.75" customHeight="1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ht="12.75" customHeight="1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ht="12.75" customHeight="1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ht="12.75" customHeight="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ht="12.75" customHeight="1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ht="12.75" customHeight="1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ht="12.75" customHeight="1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ht="12.75" customHeight="1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ht="12.75" customHeight="1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ht="12.75" customHeight="1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ht="12.75" customHeight="1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ht="12.75" customHeight="1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ht="12.75" customHeight="1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ht="12.75" customHeight="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ht="12.75" customHeight="1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ht="12.75" customHeight="1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ht="12.75" customHeight="1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ht="12.75" customHeight="1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ht="12.75" customHeight="1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ht="12.75" customHeight="1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ht="12.75" customHeight="1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ht="12.75" customHeight="1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ht="12.75" customHeight="1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ht="12.75" customHeight="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ht="12.75" customHeight="1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ht="12.75" customHeight="1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ht="12.75" customHeight="1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ht="12.75" customHeight="1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ht="12.75" customHeight="1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ht="12.75" customHeight="1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ht="12.75" customHeight="1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ht="12.75" customHeight="1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ht="12.75" customHeight="1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ht="12.75" customHeight="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ht="12.75" customHeight="1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ht="12.75" customHeight="1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ht="12.75" customHeight="1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ht="12.75" customHeight="1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ht="12.75" customHeight="1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ht="12.75" customHeight="1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ht="12.75" customHeight="1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ht="12.75" customHeight="1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ht="12.75" customHeight="1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ht="12.75" customHeight="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ht="12.75" customHeight="1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ht="12.75" customHeight="1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ht="12.75" customHeight="1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ht="12.75" customHeight="1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ht="12.75" customHeight="1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ht="12.75" customHeight="1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ht="12.75" customHeight="1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ht="12.75" customHeight="1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ht="12.75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ht="12.75" customHeight="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ht="12.75" customHeight="1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ht="12.75" customHeight="1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ht="12.75" customHeight="1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ht="12.75" customHeight="1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ht="12.75" customHeight="1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ht="12.75" customHeight="1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ht="12.75" customHeight="1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ht="12.75" customHeight="1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ht="12.75" customHeight="1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ht="12.75" customHeight="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ht="12.75" customHeight="1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ht="12.75" customHeight="1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ht="12.75" customHeight="1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ht="12.75" customHeight="1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ht="12.75" customHeight="1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ht="12.75" customHeight="1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ht="12.75" customHeight="1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ht="12.75" customHeight="1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ht="12.75" customHeight="1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ht="12.75" customHeight="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ht="12.75" customHeight="1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ht="12.75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ht="12.75" customHeight="1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ht="12.75" customHeight="1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ht="12.75" customHeight="1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ht="12.75" customHeight="1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ht="12.75" customHeight="1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ht="12.75" customHeight="1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ht="12.75" customHeight="1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ht="12.75" customHeight="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ht="12.75" customHeight="1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ht="12.75" customHeight="1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ht="12.75" customHeight="1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ht="12.75" customHeight="1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ht="12.75" customHeight="1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ht="12.75" customHeight="1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ht="12.75" customHeight="1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ht="12.75" customHeight="1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ht="12.75" customHeight="1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ht="12.75" customHeight="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ht="12.75" customHeight="1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ht="12.75" customHeight="1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ht="12.75" customHeight="1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ht="12.75" customHeight="1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ht="12.75" customHeight="1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ht="12.75" customHeight="1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ht="12.75" customHeight="1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ht="12.75" customHeight="1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ht="12.75" customHeight="1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ht="12.75" customHeight="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ht="12.75" customHeight="1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ht="12.75" customHeight="1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ht="12.75" customHeight="1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ht="12.75" customHeight="1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ht="12.75" customHeight="1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ht="12.75" customHeight="1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ht="12.75" customHeight="1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ht="12.75" customHeight="1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ht="12.75" customHeight="1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ht="12.75" customHeight="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ht="12.75" customHeight="1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ht="12.75" customHeight="1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ht="12.75" customHeight="1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ht="12.75" customHeight="1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ht="12.75" customHeight="1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ht="12.75" customHeight="1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ht="12.75" customHeight="1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ht="12.75" customHeight="1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ht="12.75" customHeight="1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ht="12.75" customHeight="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ht="12.75" customHeight="1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ht="12.75" customHeight="1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ht="12.75" customHeight="1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ht="12.75" customHeight="1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ht="12.75" customHeight="1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ht="12.75" customHeight="1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ht="12.75" customHeight="1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ht="12.75" customHeight="1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ht="12.75" customHeight="1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ht="12.75" customHeight="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ht="12.75" customHeight="1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ht="12.75" customHeight="1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ht="12.75" customHeight="1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ht="12.75" customHeight="1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ht="12.75" customHeight="1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ht="12.75" customHeight="1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ht="12.75" customHeight="1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ht="12.75" customHeight="1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ht="12.75" customHeight="1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ht="12.75" customHeight="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ht="12.75" customHeight="1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ht="12.75" customHeight="1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ht="12.75" customHeight="1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ht="12.75" customHeight="1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ht="12.75" customHeight="1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ht="12.75" customHeight="1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ht="12.75" customHeight="1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ht="12.75" customHeight="1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ht="12.75" customHeight="1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ht="12.75" customHeight="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ht="12.75" customHeight="1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ht="12.75" customHeight="1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ht="12.75" customHeight="1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ht="12.75" customHeight="1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ht="12.75" customHeight="1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ht="12.75" customHeight="1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ht="12.75" customHeight="1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ht="12.75" customHeight="1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ht="12.75" customHeight="1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ht="12.75" customHeight="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ht="12.75" customHeight="1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ht="12.75" customHeight="1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ht="12.75" customHeight="1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ht="12.75" customHeight="1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ht="12.75" customHeight="1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ht="12.75" customHeight="1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ht="12.75" customHeight="1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ht="12.75" customHeight="1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ht="12.75" customHeight="1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ht="12.75" customHeight="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ht="12.75" customHeight="1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ht="12.75" customHeight="1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ht="12.75" customHeight="1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ht="12.75" customHeight="1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ht="12.75" customHeight="1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ht="12.75" customHeight="1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ht="12.75" customHeight="1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ht="12.75" customHeight="1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ht="12.75" customHeight="1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ht="12.75" customHeight="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ht="12.75" customHeight="1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ht="12.75" customHeight="1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ht="12.75" customHeight="1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ht="12.75" customHeight="1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ht="12.75" customHeight="1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ht="12.75" customHeight="1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ht="12.75" customHeight="1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ht="12.75" customHeight="1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ht="12.75" customHeight="1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ht="12.75" customHeight="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ht="12.75" customHeight="1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ht="12.75" customHeight="1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ht="12.75" customHeight="1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ht="12.75" customHeight="1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ht="12.75" customHeight="1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ht="12.75" customHeight="1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ht="12.75" customHeight="1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ht="12.75" customHeight="1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ht="12.75" customHeight="1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ht="12.75" customHeight="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ht="12.75" customHeight="1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ht="12.75" customHeight="1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ht="12.75" customHeight="1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ht="12.75" customHeight="1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ht="12.75" customHeight="1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ht="12.75" customHeight="1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ht="12.75" customHeight="1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ht="12.75" customHeight="1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ht="12.75" customHeight="1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ht="12.75" customHeight="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ht="12.75" customHeight="1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ht="12.75" customHeight="1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ht="12.75" customHeight="1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ht="12.75" customHeight="1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ht="12.75" customHeight="1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ht="12.75" customHeight="1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ht="12.75" customHeight="1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ht="12.75" customHeight="1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ht="12.75" customHeight="1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ht="12.75" customHeight="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ht="12.75" customHeight="1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ht="12.75" customHeight="1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ht="12.75" customHeight="1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ht="12.75" customHeight="1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ht="12.75" customHeight="1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ht="12.75" customHeight="1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ht="12.75" customHeight="1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</row>
    <row r="539" ht="12.75" customHeight="1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</row>
    <row r="540" ht="12.75" customHeight="1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</row>
    <row r="541" ht="12.75" customHeight="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</row>
    <row r="542" ht="12.75" customHeight="1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</row>
    <row r="543" ht="12.75" customHeight="1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</row>
    <row r="544" ht="12.75" customHeight="1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</row>
    <row r="545" ht="12.75" customHeight="1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</row>
    <row r="546" ht="12.75" customHeight="1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</row>
    <row r="547" ht="12.75" customHeight="1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</row>
    <row r="548" ht="12.75" customHeight="1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</row>
    <row r="549" ht="12.75" customHeight="1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</row>
    <row r="550" ht="12.75" customHeight="1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</row>
    <row r="551" ht="12.75" customHeight="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</row>
    <row r="552" ht="12.75" customHeight="1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</row>
    <row r="553" ht="12.75" customHeight="1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</row>
    <row r="554" ht="12.75" customHeight="1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</row>
    <row r="555" ht="12.75" customHeight="1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</row>
    <row r="556" ht="12.75" customHeight="1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</row>
    <row r="557" ht="12.75" customHeight="1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</row>
    <row r="558" ht="12.75" customHeight="1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</row>
    <row r="559" ht="12.75" customHeight="1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</row>
    <row r="560" ht="12.75" customHeight="1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</row>
    <row r="561" ht="12.75" customHeight="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</row>
    <row r="562" ht="12.75" customHeight="1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</row>
    <row r="563" ht="12.75" customHeight="1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</row>
    <row r="564" ht="12.75" customHeight="1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</row>
    <row r="565" ht="12.75" customHeight="1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</row>
    <row r="566" ht="12.75" customHeight="1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</row>
    <row r="567" ht="12.75" customHeight="1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</row>
    <row r="568" ht="12.75" customHeight="1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</row>
    <row r="569" ht="12.75" customHeight="1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</row>
    <row r="570" ht="12.75" customHeight="1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</row>
    <row r="571" ht="12.75" customHeight="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</row>
    <row r="572" ht="12.75" customHeight="1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</row>
    <row r="573" ht="12.75" customHeight="1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</row>
    <row r="574" ht="12.75" customHeight="1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</row>
    <row r="575" ht="12.75" customHeight="1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</row>
    <row r="576" ht="12.75" customHeight="1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</row>
    <row r="577" ht="12.75" customHeight="1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</row>
    <row r="578" ht="12.75" customHeight="1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</row>
    <row r="579" ht="12.75" customHeight="1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</row>
    <row r="580" ht="12.75" customHeight="1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</row>
    <row r="581" ht="12.75" customHeight="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</row>
    <row r="582" ht="12.75" customHeight="1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</row>
    <row r="583" ht="12.75" customHeight="1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</row>
    <row r="584" ht="12.75" customHeight="1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</row>
    <row r="585" ht="12.75" customHeight="1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</row>
    <row r="586" ht="12.75" customHeight="1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</row>
    <row r="587" ht="12.75" customHeight="1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</row>
    <row r="588" ht="12.75" customHeight="1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</row>
    <row r="589" ht="12.75" customHeight="1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</row>
    <row r="590" ht="12.75" customHeight="1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</row>
    <row r="591" ht="12.75" customHeight="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</row>
    <row r="592" ht="12.75" customHeight="1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</row>
    <row r="593" ht="12.75" customHeight="1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</row>
    <row r="594" ht="12.75" customHeight="1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</row>
    <row r="595" ht="12.75" customHeight="1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</row>
    <row r="596" ht="12.75" customHeight="1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</row>
    <row r="597" ht="12.75" customHeight="1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</row>
    <row r="598" ht="12.75" customHeight="1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</row>
    <row r="599" ht="12.75" customHeight="1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</row>
    <row r="600" ht="12.75" customHeight="1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</row>
    <row r="601" ht="12.75" customHeight="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</row>
    <row r="602" ht="12.75" customHeight="1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</row>
    <row r="603" ht="12.75" customHeight="1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</row>
    <row r="604" ht="12.75" customHeight="1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</row>
    <row r="605" ht="12.75" customHeight="1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</row>
    <row r="606" ht="12.75" customHeight="1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</row>
    <row r="607" ht="12.75" customHeight="1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</row>
    <row r="608" ht="12.75" customHeight="1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</row>
    <row r="609" ht="12.75" customHeight="1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</row>
    <row r="610" ht="12.75" customHeight="1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</row>
    <row r="611" ht="12.75" customHeight="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</row>
    <row r="612" ht="12.75" customHeight="1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</row>
    <row r="613" ht="12.75" customHeight="1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</row>
    <row r="614" ht="12.75" customHeight="1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</row>
    <row r="615" ht="12.75" customHeight="1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</row>
    <row r="616" ht="12.75" customHeight="1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</row>
    <row r="617" ht="12.75" customHeight="1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</row>
    <row r="618" ht="12.75" customHeight="1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</row>
    <row r="619" ht="12.75" customHeight="1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</row>
    <row r="620" ht="12.75" customHeight="1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</row>
    <row r="621" ht="12.75" customHeight="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</row>
    <row r="622" ht="12.75" customHeight="1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</row>
    <row r="623" ht="12.75" customHeight="1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</row>
    <row r="624" ht="12.75" customHeight="1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</row>
    <row r="625" ht="12.75" customHeight="1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</row>
    <row r="626" ht="12.75" customHeight="1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</row>
    <row r="627" ht="12.75" customHeight="1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</row>
    <row r="628" ht="12.75" customHeight="1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</row>
    <row r="629" ht="12.75" customHeight="1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</row>
    <row r="630" ht="12.75" customHeight="1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</row>
    <row r="631" ht="12.75" customHeight="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</row>
    <row r="632" ht="12.75" customHeight="1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</row>
    <row r="633" ht="12.75" customHeight="1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</row>
    <row r="634" ht="12.75" customHeight="1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</row>
    <row r="635" ht="12.75" customHeight="1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</row>
    <row r="636" ht="12.75" customHeight="1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</row>
    <row r="637" ht="12.75" customHeight="1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</row>
    <row r="638" ht="12.75" customHeight="1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</row>
    <row r="639" ht="12.75" customHeight="1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</row>
    <row r="640" ht="12.75" customHeight="1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</row>
    <row r="641" ht="12.75" customHeight="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</row>
    <row r="642" ht="12.75" customHeight="1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</row>
    <row r="643" ht="12.75" customHeight="1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</row>
    <row r="644" ht="12.75" customHeight="1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</row>
    <row r="645" ht="12.75" customHeight="1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</row>
    <row r="646" ht="12.75" customHeight="1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</row>
    <row r="647" ht="12.75" customHeight="1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</row>
    <row r="648" ht="12.75" customHeight="1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</row>
    <row r="649" ht="12.75" customHeight="1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</row>
    <row r="650" ht="12.75" customHeight="1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</row>
    <row r="651" ht="12.75" customHeight="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</row>
    <row r="652" ht="12.75" customHeight="1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</row>
    <row r="653" ht="12.7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</row>
    <row r="654" ht="12.75" customHeight="1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</row>
    <row r="655" ht="12.75" customHeight="1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</row>
    <row r="656" ht="12.75" customHeight="1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</row>
    <row r="657" ht="12.75" customHeight="1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</row>
    <row r="658" ht="12.75" customHeight="1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</row>
    <row r="659" ht="12.75" customHeight="1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</row>
    <row r="660" ht="12.75" customHeight="1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</row>
    <row r="661" ht="12.75" customHeight="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</row>
    <row r="662" ht="12.75" customHeight="1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</row>
    <row r="663" ht="12.75" customHeight="1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</row>
    <row r="664" ht="12.75" customHeight="1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</row>
    <row r="665" ht="12.75" customHeight="1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</row>
    <row r="666" ht="12.75" customHeight="1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</row>
    <row r="667" ht="12.75" customHeight="1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</row>
    <row r="668" ht="12.75" customHeight="1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</row>
    <row r="669" ht="12.75" customHeight="1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</row>
    <row r="670" ht="12.75" customHeight="1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</row>
    <row r="671" ht="12.75" customHeight="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</row>
    <row r="672" ht="12.75" customHeight="1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</row>
    <row r="673" ht="12.75" customHeight="1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</row>
    <row r="674" ht="12.75" customHeight="1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</row>
    <row r="675" ht="12.75" customHeight="1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</row>
    <row r="676" ht="12.75" customHeight="1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</row>
    <row r="677" ht="12.75" customHeight="1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</row>
    <row r="678" ht="12.75" customHeight="1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</row>
    <row r="679" ht="12.75" customHeight="1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</row>
    <row r="680" ht="12.75" customHeight="1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</row>
    <row r="681" ht="12.75" customHeight="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</row>
    <row r="682" ht="12.75" customHeight="1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</row>
    <row r="683" ht="12.75" customHeight="1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</row>
    <row r="684" ht="12.75" customHeight="1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</row>
    <row r="685" ht="12.75" customHeight="1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</row>
    <row r="686" ht="12.75" customHeight="1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</row>
    <row r="687" ht="12.75" customHeight="1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</row>
    <row r="688" ht="12.75" customHeight="1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</row>
    <row r="689" ht="12.75" customHeight="1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</row>
    <row r="690" ht="12.75" customHeight="1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</row>
    <row r="691" ht="12.75" customHeight="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</row>
    <row r="692" ht="12.75" customHeight="1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</row>
    <row r="693" ht="12.75" customHeight="1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</row>
    <row r="694" ht="12.75" customHeight="1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</row>
    <row r="695" ht="12.75" customHeight="1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</row>
    <row r="696" ht="12.75" customHeight="1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</row>
    <row r="697" ht="12.75" customHeight="1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</row>
    <row r="698" ht="12.75" customHeight="1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</row>
    <row r="699" ht="12.75" customHeight="1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</row>
    <row r="700" ht="12.75" customHeight="1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</row>
    <row r="701" ht="12.75" customHeight="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</row>
    <row r="702" ht="12.75" customHeight="1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</row>
    <row r="703" ht="12.75" customHeight="1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</row>
    <row r="704" ht="12.75" customHeight="1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</row>
    <row r="705" ht="12.75" customHeight="1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</row>
    <row r="706" ht="12.75" customHeight="1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</row>
    <row r="707" ht="12.75" customHeight="1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</row>
    <row r="708" ht="12.75" customHeight="1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</row>
    <row r="709" ht="12.75" customHeight="1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</row>
    <row r="710" ht="12.75" customHeight="1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</row>
    <row r="711" ht="12.75" customHeight="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</row>
    <row r="712" ht="12.75" customHeight="1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</row>
    <row r="713" ht="12.75" customHeight="1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</row>
    <row r="714" ht="12.75" customHeight="1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</row>
    <row r="715" ht="12.75" customHeight="1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</row>
    <row r="716" ht="12.75" customHeight="1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</row>
    <row r="717" ht="12.75" customHeight="1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</row>
    <row r="718" ht="12.75" customHeight="1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</row>
    <row r="719" ht="12.75" customHeight="1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</row>
    <row r="720" ht="12.75" customHeight="1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</row>
    <row r="721" ht="12.75" customHeight="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</row>
    <row r="722" ht="12.75" customHeight="1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</row>
    <row r="723" ht="12.75" customHeight="1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</row>
    <row r="724" ht="12.75" customHeight="1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</row>
    <row r="725" ht="12.75" customHeight="1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</row>
    <row r="726" ht="12.75" customHeight="1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</row>
    <row r="727" ht="12.75" customHeight="1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</row>
    <row r="728" ht="12.75" customHeight="1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</row>
    <row r="729" ht="12.75" customHeight="1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</row>
    <row r="730" ht="12.75" customHeight="1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</row>
    <row r="731" ht="12.75" customHeight="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</row>
    <row r="732" ht="12.75" customHeight="1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</row>
    <row r="733" ht="12.75" customHeight="1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</row>
    <row r="734" ht="12.75" customHeight="1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</row>
    <row r="735" ht="12.75" customHeight="1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</row>
    <row r="736" ht="12.75" customHeight="1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</row>
    <row r="737" ht="12.75" customHeight="1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</row>
    <row r="738" ht="12.75" customHeight="1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</row>
    <row r="739" ht="12.75" customHeight="1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</row>
    <row r="740" ht="12.75" customHeight="1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</row>
    <row r="741" ht="12.75" customHeight="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</row>
    <row r="742" ht="12.75" customHeight="1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</row>
    <row r="743" ht="12.75" customHeight="1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</row>
    <row r="744" ht="12.75" customHeight="1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</row>
    <row r="745" ht="12.75" customHeight="1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</row>
    <row r="746" ht="12.75" customHeight="1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</row>
    <row r="747" ht="12.75" customHeight="1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</row>
    <row r="748" ht="12.75" customHeight="1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</row>
    <row r="749" ht="12.75" customHeight="1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</row>
    <row r="750" ht="12.75" customHeight="1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</row>
    <row r="751" ht="12.75" customHeight="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</row>
    <row r="752" ht="12.75" customHeight="1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</row>
    <row r="753" ht="12.75" customHeight="1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</row>
    <row r="754" ht="12.75" customHeight="1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</row>
    <row r="755" ht="12.75" customHeight="1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</row>
    <row r="756" ht="12.75" customHeight="1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</row>
    <row r="757" ht="12.75" customHeight="1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</row>
    <row r="758" ht="12.75" customHeight="1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</row>
    <row r="759" ht="12.75" customHeight="1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</row>
    <row r="760" ht="12.75" customHeight="1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</row>
    <row r="761" ht="12.75" customHeight="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</row>
    <row r="762" ht="12.75" customHeight="1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</row>
    <row r="763" ht="12.75" customHeight="1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</row>
    <row r="764" ht="12.75" customHeight="1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</row>
    <row r="765" ht="12.75" customHeight="1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</row>
    <row r="766" ht="12.75" customHeight="1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</row>
    <row r="767" ht="12.75" customHeight="1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</row>
    <row r="768" ht="12.75" customHeight="1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</row>
    <row r="769" ht="12.75" customHeight="1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</row>
    <row r="770" ht="12.75" customHeight="1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</row>
    <row r="771" ht="12.75" customHeight="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</row>
    <row r="772" ht="12.75" customHeight="1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</row>
    <row r="773" ht="12.75" customHeight="1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</row>
    <row r="774" ht="12.75" customHeight="1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</row>
    <row r="775" ht="12.75" customHeight="1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</row>
    <row r="776" ht="12.75" customHeight="1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</row>
    <row r="777" ht="12.75" customHeight="1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</row>
    <row r="778" ht="12.75" customHeight="1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</row>
    <row r="779" ht="12.75" customHeight="1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</row>
    <row r="780" ht="12.75" customHeight="1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</row>
    <row r="781" ht="12.75" customHeight="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</row>
    <row r="782" ht="12.75" customHeight="1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</row>
    <row r="783" ht="12.75" customHeight="1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</row>
    <row r="784" ht="12.75" customHeight="1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</row>
    <row r="785" ht="12.75" customHeight="1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</row>
    <row r="786" ht="12.75" customHeight="1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</row>
    <row r="787" ht="12.75" customHeight="1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</row>
    <row r="788" ht="12.75" customHeight="1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</row>
    <row r="789" ht="12.75" customHeight="1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</row>
    <row r="790" ht="12.75" customHeight="1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</row>
    <row r="791" ht="12.75" customHeight="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</row>
    <row r="792" ht="12.75" customHeight="1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</row>
    <row r="793" ht="12.75" customHeight="1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</row>
    <row r="794" ht="12.75" customHeight="1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</row>
    <row r="795" ht="12.75" customHeight="1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</row>
    <row r="796" ht="12.75" customHeight="1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</row>
    <row r="797" ht="12.75" customHeight="1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</row>
    <row r="798" ht="12.75" customHeight="1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</row>
    <row r="799" ht="12.75" customHeight="1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</row>
    <row r="800" ht="12.75" customHeight="1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</row>
    <row r="801" ht="12.75" customHeight="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</row>
    <row r="802" ht="12.75" customHeight="1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</row>
    <row r="803" ht="12.75" customHeight="1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</row>
    <row r="804" ht="12.75" customHeight="1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</row>
    <row r="805" ht="12.75" customHeight="1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</row>
    <row r="806" ht="12.75" customHeight="1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</row>
    <row r="807" ht="12.75" customHeight="1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</row>
    <row r="808" ht="12.75" customHeight="1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</row>
    <row r="809" ht="12.75" customHeight="1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</row>
    <row r="810" ht="12.75" customHeight="1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</row>
    <row r="811" ht="12.75" customHeight="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</row>
    <row r="812" ht="12.75" customHeight="1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</row>
    <row r="813" ht="12.75" customHeight="1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</row>
    <row r="814" ht="12.75" customHeight="1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</row>
    <row r="815" ht="12.75" customHeight="1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</row>
    <row r="816" ht="12.75" customHeight="1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</row>
    <row r="817" ht="12.75" customHeight="1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</row>
    <row r="818" ht="12.75" customHeight="1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</row>
    <row r="819" ht="12.75" customHeight="1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</row>
    <row r="820" ht="12.75" customHeight="1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</row>
    <row r="821" ht="12.75" customHeight="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</row>
    <row r="822" ht="12.75" customHeight="1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</row>
    <row r="823" ht="12.75" customHeight="1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</row>
    <row r="824" ht="12.75" customHeight="1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</row>
    <row r="825" ht="12.75" customHeight="1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</row>
    <row r="826" ht="12.75" customHeight="1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</row>
    <row r="827" ht="12.75" customHeight="1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</row>
    <row r="828" ht="12.75" customHeight="1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</row>
    <row r="829" ht="12.75" customHeight="1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</row>
    <row r="830" ht="12.75" customHeight="1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</row>
    <row r="831" ht="12.75" customHeight="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</row>
    <row r="832" ht="12.75" customHeight="1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</row>
    <row r="833" ht="12.75" customHeight="1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</row>
    <row r="834" ht="12.75" customHeight="1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</row>
    <row r="835" ht="12.75" customHeight="1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</row>
    <row r="836" ht="12.75" customHeight="1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</row>
    <row r="837" ht="12.75" customHeight="1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</row>
    <row r="838" ht="12.75" customHeight="1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</row>
    <row r="839" ht="12.75" customHeight="1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</row>
    <row r="840" ht="12.75" customHeight="1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</row>
    <row r="841" ht="12.75" customHeight="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</row>
    <row r="842" ht="12.75" customHeight="1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</row>
    <row r="843" ht="12.75" customHeight="1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</row>
    <row r="844" ht="12.75" customHeight="1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</row>
    <row r="845" ht="12.75" customHeight="1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</row>
    <row r="846" ht="12.75" customHeight="1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</row>
    <row r="847" ht="12.75" customHeight="1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</row>
    <row r="848" ht="12.75" customHeight="1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</row>
    <row r="849" ht="12.75" customHeight="1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</row>
    <row r="850" ht="12.75" customHeight="1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</row>
    <row r="851" ht="12.75" customHeight="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</row>
    <row r="852" ht="12.75" customHeight="1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</row>
    <row r="853" ht="12.75" customHeight="1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</row>
    <row r="854" ht="12.75" customHeight="1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</row>
    <row r="855" ht="12.75" customHeight="1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</row>
    <row r="856" ht="12.75" customHeight="1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</row>
    <row r="857" ht="12.75" customHeight="1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</row>
    <row r="858" ht="12.75" customHeight="1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</row>
    <row r="859" ht="12.75" customHeight="1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</row>
    <row r="860" ht="12.75" customHeight="1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</row>
    <row r="861" ht="12.75" customHeight="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</row>
    <row r="862" ht="12.75" customHeight="1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</row>
    <row r="863" ht="12.75" customHeight="1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</row>
    <row r="864" ht="12.75" customHeight="1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</row>
    <row r="865" ht="12.75" customHeight="1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</row>
    <row r="866" ht="12.75" customHeight="1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</row>
    <row r="867" ht="12.75" customHeight="1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</row>
    <row r="868" ht="12.75" customHeight="1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</row>
    <row r="869" ht="12.75" customHeight="1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</row>
    <row r="870" ht="12.75" customHeight="1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</row>
    <row r="871" ht="12.75" customHeight="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</row>
    <row r="872" ht="12.75" customHeight="1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</row>
    <row r="873" ht="12.75" customHeight="1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</row>
    <row r="874" ht="12.75" customHeight="1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</row>
    <row r="875" ht="12.75" customHeight="1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</row>
    <row r="876" ht="12.75" customHeight="1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</row>
    <row r="877" ht="12.75" customHeight="1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</row>
    <row r="878" ht="12.75" customHeight="1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</row>
    <row r="879" ht="12.75" customHeight="1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</row>
    <row r="880" ht="12.75" customHeight="1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</row>
    <row r="881" ht="12.75" customHeight="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</row>
    <row r="882" ht="12.75" customHeight="1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</row>
    <row r="883" ht="12.75" customHeight="1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</row>
    <row r="884" ht="12.75" customHeight="1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</row>
    <row r="885" ht="12.75" customHeight="1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</row>
    <row r="886" ht="12.75" customHeight="1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</row>
    <row r="887" ht="12.75" customHeight="1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</row>
    <row r="888" ht="12.75" customHeight="1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</row>
    <row r="889" ht="12.75" customHeight="1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</row>
    <row r="890" ht="12.75" customHeight="1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</row>
    <row r="891" ht="12.75" customHeight="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</row>
    <row r="892" ht="12.75" customHeight="1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</row>
    <row r="893" ht="12.75" customHeight="1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</row>
    <row r="894" ht="12.75" customHeight="1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</row>
    <row r="895" ht="12.75" customHeight="1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</row>
    <row r="896" ht="12.75" customHeight="1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</row>
    <row r="897" ht="12.75" customHeight="1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</row>
    <row r="898" ht="12.75" customHeight="1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</row>
    <row r="899" ht="12.75" customHeight="1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</row>
    <row r="900" ht="12.75" customHeight="1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</row>
    <row r="901" ht="12.75" customHeight="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</row>
    <row r="902" ht="12.75" customHeight="1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</row>
    <row r="903" ht="12.75" customHeight="1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</row>
    <row r="904" ht="12.75" customHeight="1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</row>
    <row r="905" ht="12.75" customHeight="1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</row>
    <row r="906" ht="12.75" customHeight="1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</row>
    <row r="907" ht="12.75" customHeight="1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</row>
    <row r="908" ht="12.75" customHeight="1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</row>
    <row r="909" ht="12.75" customHeight="1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</row>
    <row r="910" ht="12.75" customHeight="1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</row>
    <row r="911" ht="12.75" customHeight="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</row>
    <row r="912" ht="12.75" customHeight="1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</row>
    <row r="913" ht="12.75" customHeight="1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</row>
    <row r="914" ht="12.75" customHeight="1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</row>
    <row r="915" ht="12.75" customHeight="1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</row>
    <row r="916" ht="12.75" customHeight="1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</row>
    <row r="917" ht="12.75" customHeight="1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</row>
    <row r="918" ht="12.75" customHeight="1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</row>
    <row r="919" ht="12.75" customHeight="1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</row>
    <row r="920" ht="12.75" customHeight="1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</row>
    <row r="921" ht="12.75" customHeight="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</row>
    <row r="922" ht="12.75" customHeight="1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</row>
    <row r="923" ht="12.75" customHeight="1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</row>
    <row r="924" ht="12.75" customHeight="1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</row>
    <row r="925" ht="12.75" customHeight="1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</row>
    <row r="926" ht="12.75" customHeight="1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</row>
    <row r="927" ht="12.75" customHeight="1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</row>
    <row r="928" ht="12.75" customHeight="1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</row>
    <row r="929" ht="12.75" customHeight="1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</row>
    <row r="930" ht="12.75" customHeight="1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</row>
    <row r="931" ht="12.75" customHeight="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</row>
    <row r="932" ht="12.75" customHeight="1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</row>
    <row r="933" ht="12.75" customHeight="1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</row>
    <row r="934" ht="12.75" customHeight="1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</row>
    <row r="935" ht="12.75" customHeight="1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</row>
    <row r="936" ht="12.75" customHeight="1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</row>
    <row r="937" ht="12.75" customHeight="1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</row>
    <row r="938" ht="12.75" customHeight="1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</row>
    <row r="939" ht="12.75" customHeight="1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</row>
    <row r="940" ht="12.75" customHeight="1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</row>
    <row r="941" ht="12.75" customHeight="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</row>
    <row r="942" ht="12.75" customHeight="1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</row>
    <row r="943" ht="12.75" customHeight="1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</row>
    <row r="944" ht="12.75" customHeight="1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</row>
    <row r="945" ht="12.75" customHeight="1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</row>
    <row r="946" ht="12.75" customHeight="1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</row>
    <row r="947" ht="12.75" customHeight="1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</row>
    <row r="948" ht="12.75" customHeight="1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</row>
    <row r="949" ht="12.75" customHeight="1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</row>
    <row r="950" ht="12.75" customHeight="1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</row>
    <row r="951" ht="12.75" customHeight="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</row>
    <row r="952" ht="12.75" customHeight="1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</row>
    <row r="953" ht="12.75" customHeight="1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</row>
    <row r="954" ht="12.75" customHeight="1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</row>
    <row r="955" ht="12.75" customHeight="1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</row>
    <row r="956" ht="12.75" customHeight="1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</row>
    <row r="957" ht="12.75" customHeight="1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</row>
    <row r="958" ht="12.75" customHeight="1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</row>
    <row r="959" ht="12.75" customHeight="1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</row>
    <row r="960" ht="12.75" customHeight="1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</row>
    <row r="961" ht="12.75" customHeight="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</row>
    <row r="962" ht="12.75" customHeight="1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</row>
    <row r="963" ht="12.75" customHeight="1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</row>
    <row r="964" ht="12.75" customHeight="1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</row>
    <row r="965" ht="12.75" customHeight="1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</row>
    <row r="966" ht="12.75" customHeight="1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</row>
    <row r="967" ht="12.75" customHeight="1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</row>
    <row r="968" ht="12.75" customHeight="1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</row>
    <row r="969" ht="12.75" customHeight="1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</row>
    <row r="970" ht="12.75" customHeight="1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</row>
    <row r="971" ht="12.75" customHeight="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</row>
    <row r="972" ht="12.75" customHeight="1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</row>
    <row r="973" ht="12.75" customHeight="1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</row>
    <row r="974" ht="12.75" customHeight="1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</row>
    <row r="975" ht="12.75" customHeight="1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</row>
    <row r="976" ht="12.75" customHeight="1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</row>
    <row r="977" ht="12.75" customHeight="1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</row>
    <row r="978" ht="12.75" customHeight="1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</row>
    <row r="979" ht="12.75" customHeight="1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</row>
    <row r="980" ht="12.75" customHeight="1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</row>
    <row r="981" ht="12.75" customHeight="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</row>
    <row r="982" ht="12.75" customHeight="1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</row>
    <row r="983" ht="12.75" customHeight="1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</row>
    <row r="984" ht="12.75" customHeight="1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</row>
    <row r="985" ht="12.75" customHeight="1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</row>
    <row r="986" ht="12.75" customHeight="1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</row>
    <row r="987" ht="12.75" customHeight="1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</row>
    <row r="988" ht="12.75" customHeight="1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</row>
    <row r="989" ht="12.75" customHeight="1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</row>
    <row r="990" ht="12.75" customHeight="1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</row>
    <row r="991" ht="12.75" customHeight="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</row>
    <row r="992" ht="12.75" customHeight="1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</row>
    <row r="993" ht="12.75" customHeight="1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</row>
    <row r="994" ht="12.75" customHeight="1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</row>
    <row r="995" ht="12.75" customHeight="1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</row>
  </sheetData>
  <mergeCells count="1">
    <mergeCell ref="B2:C2"/>
  </mergeCells>
  <printOptions/>
  <pageMargins bottom="0.7480314960629921" footer="0.0" header="0.0" left="0.905511811023622" right="0.5118110236220472" top="0.7480314960629921"/>
  <pageSetup paperSize="9" scale="8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1.88"/>
    <col customWidth="1" min="2" max="2" width="5.63"/>
    <col customWidth="1" min="3" max="3" width="8.63"/>
    <col customWidth="1" min="4" max="4" width="9.75"/>
    <col customWidth="1" min="5" max="5" width="8.0"/>
    <col customWidth="1" min="6" max="6" width="9.75"/>
    <col customWidth="1" min="7" max="26" width="8.63"/>
  </cols>
  <sheetData>
    <row r="1" ht="12.75" customHeight="1">
      <c r="A1" s="265"/>
      <c r="B1" s="8"/>
      <c r="C1" s="8"/>
      <c r="D1" s="265"/>
      <c r="E1" s="266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ht="12.75" customHeight="1">
      <c r="A2" s="267" t="s">
        <v>306</v>
      </c>
      <c r="B2" s="5"/>
      <c r="C2" s="5"/>
      <c r="D2" s="5"/>
      <c r="E2" s="5"/>
      <c r="F2" s="6"/>
    </row>
    <row r="3" ht="12.75" customHeight="1">
      <c r="A3" s="268"/>
      <c r="B3" s="269"/>
      <c r="C3" s="269"/>
      <c r="D3" s="269"/>
      <c r="E3" s="269"/>
      <c r="F3" s="270"/>
    </row>
    <row r="4" ht="12.75" customHeight="1">
      <c r="A4" s="271"/>
      <c r="B4" s="8"/>
      <c r="C4" s="8"/>
      <c r="D4" s="272" t="s">
        <v>307</v>
      </c>
      <c r="E4" s="214"/>
      <c r="F4" s="215"/>
      <c r="G4" s="265"/>
      <c r="H4" s="265"/>
    </row>
    <row r="5" ht="12.75" customHeight="1">
      <c r="A5" s="256"/>
      <c r="B5" s="265"/>
      <c r="C5" s="265"/>
      <c r="D5" s="273" t="s">
        <v>308</v>
      </c>
      <c r="E5" s="274" t="s">
        <v>309</v>
      </c>
      <c r="F5" s="275" t="s">
        <v>310</v>
      </c>
      <c r="G5" s="265"/>
      <c r="H5" s="265"/>
    </row>
    <row r="6" ht="12.75" customHeight="1">
      <c r="A6" s="276" t="s">
        <v>311</v>
      </c>
      <c r="B6" s="277" t="s">
        <v>312</v>
      </c>
      <c r="C6" s="278">
        <v>0.0508</v>
      </c>
      <c r="D6" s="279">
        <v>0.0297</v>
      </c>
      <c r="E6" s="280">
        <v>0.0508</v>
      </c>
      <c r="F6" s="281">
        <v>0.0627</v>
      </c>
      <c r="G6" s="265"/>
      <c r="H6" s="265"/>
    </row>
    <row r="7" ht="12.75" customHeight="1">
      <c r="A7" s="282" t="s">
        <v>313</v>
      </c>
      <c r="B7" s="283" t="s">
        <v>314</v>
      </c>
      <c r="C7" s="284">
        <v>0.0133</v>
      </c>
      <c r="D7" s="279">
        <f>0.3%+0.56%</f>
        <v>0.0086</v>
      </c>
      <c r="E7" s="280">
        <f>0.48%+0.85%</f>
        <v>0.0133</v>
      </c>
      <c r="F7" s="281">
        <f>0.82%+0.89%</f>
        <v>0.0171</v>
      </c>
      <c r="G7" s="265"/>
      <c r="H7" s="265"/>
    </row>
    <row r="8" ht="12.75" customHeight="1">
      <c r="A8" s="282" t="s">
        <v>315</v>
      </c>
      <c r="B8" s="283" t="s">
        <v>316</v>
      </c>
      <c r="C8" s="284">
        <v>0.1085</v>
      </c>
      <c r="D8" s="279">
        <v>0.0778</v>
      </c>
      <c r="E8" s="280">
        <v>0.1085</v>
      </c>
      <c r="F8" s="281">
        <v>0.1355</v>
      </c>
      <c r="G8" s="265"/>
      <c r="H8" s="265"/>
    </row>
    <row r="9" ht="12.75" customHeight="1">
      <c r="A9" s="282" t="s">
        <v>317</v>
      </c>
      <c r="B9" s="283" t="s">
        <v>318</v>
      </c>
      <c r="C9" s="285">
        <f>(1+E9)^(E10/252)-1</f>
        <v>0.004098307627</v>
      </c>
      <c r="D9" s="279" t="s">
        <v>319</v>
      </c>
      <c r="E9" s="286">
        <v>0.1375</v>
      </c>
      <c r="F9" s="287"/>
      <c r="G9" s="265"/>
      <c r="H9" s="265"/>
    </row>
    <row r="10" ht="12.75" customHeight="1">
      <c r="A10" s="282" t="s">
        <v>320</v>
      </c>
      <c r="B10" s="288" t="s">
        <v>321</v>
      </c>
      <c r="C10" s="284">
        <v>0.03</v>
      </c>
      <c r="D10" s="289" t="s">
        <v>322</v>
      </c>
      <c r="E10" s="290">
        <v>8.0</v>
      </c>
      <c r="F10" s="250"/>
      <c r="G10" s="265"/>
      <c r="H10" s="265"/>
    </row>
    <row r="11" ht="12.75" customHeight="1">
      <c r="A11" s="291" t="s">
        <v>323</v>
      </c>
      <c r="B11" s="292"/>
      <c r="C11" s="293">
        <v>0.0365</v>
      </c>
      <c r="D11" s="249"/>
      <c r="E11" s="294"/>
      <c r="F11" s="250"/>
      <c r="G11" s="265"/>
      <c r="H11" s="265"/>
    </row>
    <row r="12" ht="12.75" customHeight="1">
      <c r="A12" s="295" t="s">
        <v>324</v>
      </c>
      <c r="B12" s="296"/>
      <c r="C12" s="297"/>
      <c r="D12" s="249"/>
      <c r="E12" s="294"/>
      <c r="F12" s="250"/>
      <c r="G12" s="265"/>
      <c r="H12" s="265"/>
    </row>
    <row r="13" ht="12.75" customHeight="1">
      <c r="A13" s="298" t="s">
        <v>325</v>
      </c>
      <c r="B13" s="299"/>
      <c r="C13" s="300"/>
      <c r="D13" s="249"/>
      <c r="E13" s="294"/>
      <c r="F13" s="250"/>
      <c r="G13" s="265"/>
      <c r="H13" s="265"/>
    </row>
    <row r="14" ht="12.75" customHeight="1">
      <c r="A14" s="301" t="s">
        <v>326</v>
      </c>
      <c r="B14" s="302"/>
      <c r="C14" s="303">
        <f>ROUND((((1+C6+C7)*(1+C8)*(1+C9))/(1-(C10+C11))-1),4)</f>
        <v>0.2688</v>
      </c>
      <c r="D14" s="304">
        <v>0.2143</v>
      </c>
      <c r="E14" s="305">
        <v>0.2717</v>
      </c>
      <c r="F14" s="306">
        <v>0.3362</v>
      </c>
      <c r="G14" s="265"/>
      <c r="H14" s="265"/>
    </row>
    <row r="15" ht="12.75" customHeight="1">
      <c r="A15" s="265"/>
      <c r="B15" s="265"/>
      <c r="C15" s="265"/>
      <c r="D15" s="265"/>
      <c r="E15" s="266"/>
      <c r="F15" s="265"/>
      <c r="G15" s="265"/>
      <c r="H15" s="265"/>
    </row>
    <row r="16" ht="12.75" customHeight="1">
      <c r="A16" s="265"/>
      <c r="B16" s="265"/>
      <c r="C16" s="265"/>
      <c r="D16" s="265"/>
      <c r="E16" s="266"/>
      <c r="F16" s="265"/>
      <c r="G16" s="265"/>
      <c r="H16" s="265"/>
    </row>
    <row r="17" ht="12.75" customHeight="1">
      <c r="A17" s="265"/>
      <c r="B17" s="265"/>
      <c r="C17" s="265"/>
      <c r="D17" s="265"/>
      <c r="E17" s="266"/>
      <c r="F17" s="265"/>
      <c r="G17" s="265"/>
      <c r="H17" s="265"/>
    </row>
    <row r="18" ht="12.75" customHeight="1">
      <c r="A18" s="265"/>
      <c r="B18" s="265"/>
      <c r="C18" s="265"/>
      <c r="D18" s="265"/>
      <c r="E18" s="266"/>
      <c r="F18" s="265"/>
      <c r="G18" s="265"/>
      <c r="H18" s="265"/>
    </row>
    <row r="19" ht="12.75" customHeight="1">
      <c r="E19" s="307"/>
    </row>
    <row r="20" ht="12.75" customHeight="1">
      <c r="E20" s="307"/>
    </row>
    <row r="21" ht="12.75" customHeight="1">
      <c r="E21" s="307"/>
    </row>
    <row r="22" ht="12.75" customHeight="1">
      <c r="E22" s="307"/>
    </row>
    <row r="23" ht="12.75" customHeight="1">
      <c r="E23" s="307"/>
    </row>
    <row r="24" ht="12.75" customHeight="1">
      <c r="E24" s="307"/>
    </row>
    <row r="25" ht="12.75" customHeight="1">
      <c r="E25" s="307"/>
    </row>
    <row r="26" ht="12.75" customHeight="1">
      <c r="E26" s="307"/>
    </row>
    <row r="27" ht="12.75" customHeight="1">
      <c r="E27" s="307"/>
    </row>
    <row r="28" ht="12.75" customHeight="1">
      <c r="E28" s="307"/>
    </row>
    <row r="29" ht="12.75" customHeight="1">
      <c r="E29" s="307"/>
    </row>
    <row r="30" ht="12.75" customHeight="1">
      <c r="E30" s="307"/>
    </row>
    <row r="31" ht="12.75" customHeight="1">
      <c r="E31" s="307"/>
    </row>
    <row r="32" ht="12.75" customHeight="1">
      <c r="E32" s="307"/>
    </row>
    <row r="33" ht="12.75" customHeight="1">
      <c r="E33" s="307"/>
    </row>
    <row r="34" ht="12.75" customHeight="1">
      <c r="E34" s="307"/>
    </row>
    <row r="35" ht="12.75" customHeight="1">
      <c r="E35" s="307"/>
    </row>
    <row r="36" ht="12.75" customHeight="1">
      <c r="E36" s="307"/>
    </row>
    <row r="37" ht="12.75" customHeight="1">
      <c r="E37" s="307"/>
    </row>
    <row r="38" ht="12.75" customHeight="1">
      <c r="E38" s="307"/>
    </row>
    <row r="39" ht="12.75" customHeight="1">
      <c r="E39" s="307"/>
    </row>
    <row r="40" ht="12.75" customHeight="1">
      <c r="E40" s="307"/>
    </row>
    <row r="41" ht="12.75" customHeight="1">
      <c r="E41" s="307"/>
    </row>
    <row r="42" ht="12.75" customHeight="1">
      <c r="E42" s="307"/>
    </row>
    <row r="43" ht="12.75" customHeight="1">
      <c r="E43" s="307"/>
    </row>
    <row r="44" ht="12.75" customHeight="1">
      <c r="E44" s="307"/>
    </row>
    <row r="45" ht="12.75" customHeight="1">
      <c r="E45" s="307"/>
    </row>
    <row r="46" ht="12.75" customHeight="1">
      <c r="E46" s="307"/>
    </row>
    <row r="47" ht="12.75" customHeight="1">
      <c r="E47" s="307"/>
    </row>
    <row r="48" ht="12.75" customHeight="1">
      <c r="E48" s="307"/>
    </row>
    <row r="49" ht="12.75" customHeight="1">
      <c r="E49" s="307"/>
    </row>
    <row r="50" ht="12.75" customHeight="1">
      <c r="E50" s="307"/>
    </row>
    <row r="51" ht="12.75" customHeight="1">
      <c r="E51" s="307"/>
    </row>
    <row r="52" ht="12.75" customHeight="1">
      <c r="E52" s="307"/>
    </row>
    <row r="53" ht="12.75" customHeight="1">
      <c r="E53" s="307"/>
    </row>
    <row r="54" ht="12.75" customHeight="1">
      <c r="E54" s="307"/>
    </row>
    <row r="55" ht="12.75" customHeight="1">
      <c r="E55" s="307"/>
    </row>
    <row r="56" ht="12.75" customHeight="1">
      <c r="E56" s="307"/>
    </row>
    <row r="57" ht="12.75" customHeight="1">
      <c r="E57" s="307"/>
    </row>
    <row r="58" ht="12.75" customHeight="1">
      <c r="E58" s="307"/>
    </row>
    <row r="59" ht="12.75" customHeight="1">
      <c r="E59" s="307"/>
    </row>
    <row r="60" ht="12.75" customHeight="1">
      <c r="E60" s="307"/>
    </row>
    <row r="61" ht="12.75" customHeight="1">
      <c r="E61" s="307"/>
    </row>
    <row r="62" ht="12.75" customHeight="1">
      <c r="E62" s="307"/>
    </row>
    <row r="63" ht="12.75" customHeight="1">
      <c r="E63" s="307"/>
    </row>
    <row r="64" ht="12.75" customHeight="1">
      <c r="E64" s="307"/>
    </row>
    <row r="65" ht="12.75" customHeight="1">
      <c r="E65" s="307"/>
    </row>
    <row r="66" ht="12.75" customHeight="1">
      <c r="E66" s="307"/>
    </row>
    <row r="67" ht="12.75" customHeight="1">
      <c r="E67" s="307"/>
    </row>
    <row r="68" ht="12.75" customHeight="1">
      <c r="E68" s="307"/>
    </row>
    <row r="69" ht="12.75" customHeight="1">
      <c r="E69" s="307"/>
    </row>
    <row r="70" ht="12.75" customHeight="1">
      <c r="E70" s="307"/>
    </row>
    <row r="71" ht="12.75" customHeight="1">
      <c r="E71" s="307"/>
    </row>
    <row r="72" ht="12.75" customHeight="1">
      <c r="E72" s="307"/>
    </row>
    <row r="73" ht="12.75" customHeight="1">
      <c r="E73" s="307"/>
    </row>
    <row r="74" ht="12.75" customHeight="1">
      <c r="E74" s="307"/>
    </row>
    <row r="75" ht="12.75" customHeight="1">
      <c r="E75" s="307"/>
    </row>
    <row r="76" ht="12.75" customHeight="1">
      <c r="E76" s="307"/>
    </row>
    <row r="77" ht="12.75" customHeight="1">
      <c r="E77" s="307"/>
    </row>
    <row r="78" ht="12.75" customHeight="1">
      <c r="E78" s="307"/>
    </row>
    <row r="79" ht="12.75" customHeight="1">
      <c r="E79" s="307"/>
    </row>
    <row r="80" ht="12.75" customHeight="1">
      <c r="E80" s="307"/>
    </row>
    <row r="81" ht="12.75" customHeight="1">
      <c r="E81" s="307"/>
    </row>
    <row r="82" ht="12.75" customHeight="1">
      <c r="E82" s="307"/>
    </row>
    <row r="83" ht="12.75" customHeight="1">
      <c r="E83" s="307"/>
    </row>
    <row r="84" ht="12.75" customHeight="1">
      <c r="E84" s="307"/>
    </row>
    <row r="85" ht="12.75" customHeight="1">
      <c r="E85" s="307"/>
    </row>
    <row r="86" ht="12.75" customHeight="1">
      <c r="E86" s="307"/>
    </row>
    <row r="87" ht="12.75" customHeight="1">
      <c r="E87" s="307"/>
    </row>
    <row r="88" ht="12.75" customHeight="1">
      <c r="E88" s="307"/>
    </row>
    <row r="89" ht="12.75" customHeight="1">
      <c r="E89" s="307"/>
    </row>
    <row r="90" ht="12.75" customHeight="1">
      <c r="E90" s="307"/>
    </row>
    <row r="91" ht="12.75" customHeight="1">
      <c r="E91" s="307"/>
    </row>
    <row r="92" ht="12.75" customHeight="1">
      <c r="E92" s="307"/>
    </row>
    <row r="93" ht="12.75" customHeight="1">
      <c r="E93" s="307"/>
    </row>
    <row r="94" ht="12.75" customHeight="1">
      <c r="E94" s="307"/>
    </row>
    <row r="95" ht="12.75" customHeight="1">
      <c r="E95" s="307"/>
    </row>
    <row r="96" ht="12.75" customHeight="1">
      <c r="E96" s="307"/>
    </row>
    <row r="97" ht="12.75" customHeight="1">
      <c r="E97" s="307"/>
    </row>
    <row r="98" ht="12.75" customHeight="1">
      <c r="E98" s="307"/>
    </row>
    <row r="99" ht="12.75" customHeight="1">
      <c r="E99" s="307"/>
    </row>
    <row r="100" ht="12.75" customHeight="1">
      <c r="E100" s="307"/>
    </row>
    <row r="101" ht="12.75" customHeight="1">
      <c r="E101" s="307"/>
    </row>
    <row r="102" ht="12.75" customHeight="1">
      <c r="E102" s="307"/>
    </row>
    <row r="103" ht="12.75" customHeight="1">
      <c r="E103" s="307"/>
    </row>
    <row r="104" ht="12.75" customHeight="1">
      <c r="E104" s="307"/>
    </row>
    <row r="105" ht="12.75" customHeight="1">
      <c r="E105" s="307"/>
    </row>
    <row r="106" ht="12.75" customHeight="1">
      <c r="E106" s="307"/>
    </row>
    <row r="107" ht="12.75" customHeight="1">
      <c r="E107" s="307"/>
    </row>
    <row r="108" ht="12.75" customHeight="1">
      <c r="E108" s="307"/>
    </row>
    <row r="109" ht="12.75" customHeight="1">
      <c r="E109" s="307"/>
    </row>
    <row r="110" ht="12.75" customHeight="1">
      <c r="E110" s="307"/>
    </row>
    <row r="111" ht="12.75" customHeight="1">
      <c r="E111" s="307"/>
    </row>
    <row r="112" ht="12.75" customHeight="1">
      <c r="E112" s="307"/>
    </row>
    <row r="113" ht="12.75" customHeight="1">
      <c r="E113" s="307"/>
    </row>
    <row r="114" ht="12.75" customHeight="1">
      <c r="E114" s="307"/>
    </row>
    <row r="115" ht="12.75" customHeight="1">
      <c r="E115" s="307"/>
    </row>
    <row r="116" ht="12.75" customHeight="1">
      <c r="E116" s="307"/>
    </row>
    <row r="117" ht="12.75" customHeight="1">
      <c r="E117" s="307"/>
    </row>
    <row r="118" ht="12.75" customHeight="1">
      <c r="E118" s="307"/>
    </row>
    <row r="119" ht="12.75" customHeight="1">
      <c r="E119" s="307"/>
    </row>
    <row r="120" ht="12.75" customHeight="1">
      <c r="E120" s="307"/>
    </row>
    <row r="121" ht="12.75" customHeight="1">
      <c r="E121" s="307"/>
    </row>
    <row r="122" ht="12.75" customHeight="1">
      <c r="E122" s="307"/>
    </row>
    <row r="123" ht="12.75" customHeight="1">
      <c r="E123" s="307"/>
    </row>
    <row r="124" ht="12.75" customHeight="1">
      <c r="E124" s="307"/>
    </row>
    <row r="125" ht="12.75" customHeight="1">
      <c r="E125" s="307"/>
    </row>
    <row r="126" ht="12.75" customHeight="1">
      <c r="E126" s="307"/>
    </row>
    <row r="127" ht="12.75" customHeight="1">
      <c r="E127" s="307"/>
    </row>
    <row r="128" ht="12.75" customHeight="1">
      <c r="E128" s="307"/>
    </row>
    <row r="129" ht="12.75" customHeight="1">
      <c r="E129" s="307"/>
    </row>
    <row r="130" ht="12.75" customHeight="1">
      <c r="E130" s="307"/>
    </row>
    <row r="131" ht="12.75" customHeight="1">
      <c r="E131" s="307"/>
    </row>
    <row r="132" ht="12.75" customHeight="1">
      <c r="E132" s="307"/>
    </row>
    <row r="133" ht="12.75" customHeight="1">
      <c r="E133" s="307"/>
    </row>
    <row r="134" ht="12.75" customHeight="1">
      <c r="E134" s="307"/>
    </row>
    <row r="135" ht="12.75" customHeight="1">
      <c r="E135" s="307"/>
    </row>
    <row r="136" ht="12.75" customHeight="1">
      <c r="E136" s="307"/>
    </row>
    <row r="137" ht="12.75" customHeight="1">
      <c r="E137" s="307"/>
    </row>
    <row r="138" ht="12.75" customHeight="1">
      <c r="E138" s="307"/>
    </row>
    <row r="139" ht="12.75" customHeight="1">
      <c r="E139" s="307"/>
    </row>
    <row r="140" ht="12.75" customHeight="1">
      <c r="E140" s="307"/>
    </row>
    <row r="141" ht="12.75" customHeight="1">
      <c r="E141" s="307"/>
    </row>
    <row r="142" ht="12.75" customHeight="1">
      <c r="E142" s="307"/>
    </row>
    <row r="143" ht="12.75" customHeight="1">
      <c r="E143" s="307"/>
    </row>
    <row r="144" ht="12.75" customHeight="1">
      <c r="E144" s="307"/>
    </row>
    <row r="145" ht="12.75" customHeight="1">
      <c r="E145" s="307"/>
    </row>
    <row r="146" ht="12.75" customHeight="1">
      <c r="E146" s="307"/>
    </row>
    <row r="147" ht="12.75" customHeight="1">
      <c r="E147" s="307"/>
    </row>
    <row r="148" ht="12.75" customHeight="1">
      <c r="E148" s="307"/>
    </row>
    <row r="149" ht="12.75" customHeight="1">
      <c r="E149" s="307"/>
    </row>
    <row r="150" ht="12.75" customHeight="1">
      <c r="E150" s="307"/>
    </row>
    <row r="151" ht="12.75" customHeight="1">
      <c r="E151" s="307"/>
    </row>
    <row r="152" ht="12.75" customHeight="1">
      <c r="E152" s="307"/>
    </row>
    <row r="153" ht="12.75" customHeight="1">
      <c r="E153" s="307"/>
    </row>
    <row r="154" ht="12.75" customHeight="1">
      <c r="E154" s="307"/>
    </row>
    <row r="155" ht="12.75" customHeight="1">
      <c r="E155" s="307"/>
    </row>
    <row r="156" ht="12.75" customHeight="1">
      <c r="E156" s="307"/>
    </row>
    <row r="157" ht="12.75" customHeight="1">
      <c r="E157" s="307"/>
    </row>
    <row r="158" ht="12.75" customHeight="1">
      <c r="E158" s="307"/>
    </row>
    <row r="159" ht="12.75" customHeight="1">
      <c r="E159" s="307"/>
    </row>
    <row r="160" ht="12.75" customHeight="1">
      <c r="E160" s="307"/>
    </row>
    <row r="161" ht="12.75" customHeight="1">
      <c r="E161" s="307"/>
    </row>
    <row r="162" ht="12.75" customHeight="1">
      <c r="E162" s="307"/>
    </row>
    <row r="163" ht="12.75" customHeight="1">
      <c r="E163" s="307"/>
    </row>
    <row r="164" ht="12.75" customHeight="1">
      <c r="E164" s="307"/>
    </row>
    <row r="165" ht="12.75" customHeight="1">
      <c r="E165" s="307"/>
    </row>
    <row r="166" ht="12.75" customHeight="1">
      <c r="E166" s="307"/>
    </row>
    <row r="167" ht="12.75" customHeight="1">
      <c r="E167" s="307"/>
    </row>
    <row r="168" ht="12.75" customHeight="1">
      <c r="E168" s="307"/>
    </row>
    <row r="169" ht="12.75" customHeight="1">
      <c r="E169" s="307"/>
    </row>
    <row r="170" ht="12.75" customHeight="1">
      <c r="E170" s="307"/>
    </row>
    <row r="171" ht="12.75" customHeight="1">
      <c r="E171" s="307"/>
    </row>
    <row r="172" ht="12.75" customHeight="1">
      <c r="E172" s="307"/>
    </row>
    <row r="173" ht="12.75" customHeight="1">
      <c r="E173" s="307"/>
    </row>
    <row r="174" ht="12.75" customHeight="1">
      <c r="E174" s="307"/>
    </row>
    <row r="175" ht="12.75" customHeight="1">
      <c r="E175" s="307"/>
    </row>
    <row r="176" ht="12.75" customHeight="1">
      <c r="E176" s="307"/>
    </row>
    <row r="177" ht="12.75" customHeight="1">
      <c r="E177" s="307"/>
    </row>
    <row r="178" ht="12.75" customHeight="1">
      <c r="E178" s="307"/>
    </row>
    <row r="179" ht="12.75" customHeight="1">
      <c r="E179" s="307"/>
    </row>
    <row r="180" ht="12.75" customHeight="1">
      <c r="E180" s="307"/>
    </row>
    <row r="181" ht="12.75" customHeight="1">
      <c r="E181" s="307"/>
    </row>
    <row r="182" ht="12.75" customHeight="1">
      <c r="E182" s="307"/>
    </row>
    <row r="183" ht="12.75" customHeight="1">
      <c r="E183" s="307"/>
    </row>
    <row r="184" ht="12.75" customHeight="1">
      <c r="E184" s="307"/>
    </row>
    <row r="185" ht="12.75" customHeight="1">
      <c r="E185" s="307"/>
    </row>
    <row r="186" ht="12.75" customHeight="1">
      <c r="E186" s="307"/>
    </row>
    <row r="187" ht="12.75" customHeight="1">
      <c r="E187" s="307"/>
    </row>
    <row r="188" ht="12.75" customHeight="1">
      <c r="E188" s="307"/>
    </row>
    <row r="189" ht="12.75" customHeight="1">
      <c r="E189" s="307"/>
    </row>
    <row r="190" ht="12.75" customHeight="1">
      <c r="E190" s="307"/>
    </row>
    <row r="191" ht="12.75" customHeight="1">
      <c r="E191" s="307"/>
    </row>
    <row r="192" ht="12.75" customHeight="1">
      <c r="E192" s="307"/>
    </row>
    <row r="193" ht="12.75" customHeight="1">
      <c r="E193" s="307"/>
    </row>
    <row r="194" ht="12.75" customHeight="1">
      <c r="E194" s="307"/>
    </row>
    <row r="195" ht="12.75" customHeight="1">
      <c r="E195" s="307"/>
    </row>
    <row r="196" ht="12.75" customHeight="1">
      <c r="E196" s="307"/>
    </row>
    <row r="197" ht="12.75" customHeight="1">
      <c r="E197" s="307"/>
    </row>
    <row r="198" ht="12.75" customHeight="1">
      <c r="E198" s="307"/>
    </row>
    <row r="199" ht="12.75" customHeight="1">
      <c r="E199" s="307"/>
    </row>
    <row r="200" ht="12.75" customHeight="1">
      <c r="E200" s="307"/>
    </row>
    <row r="201" ht="12.75" customHeight="1">
      <c r="E201" s="307"/>
    </row>
    <row r="202" ht="12.75" customHeight="1">
      <c r="E202" s="307"/>
    </row>
    <row r="203" ht="12.75" customHeight="1">
      <c r="E203" s="307"/>
    </row>
    <row r="204" ht="12.75" customHeight="1">
      <c r="E204" s="307"/>
    </row>
    <row r="205" ht="12.75" customHeight="1">
      <c r="E205" s="307"/>
    </row>
    <row r="206" ht="12.75" customHeight="1">
      <c r="E206" s="307"/>
    </row>
    <row r="207" ht="12.75" customHeight="1">
      <c r="E207" s="307"/>
    </row>
    <row r="208" ht="12.75" customHeight="1">
      <c r="E208" s="307"/>
    </row>
    <row r="209" ht="12.75" customHeight="1">
      <c r="E209" s="307"/>
    </row>
    <row r="210" ht="12.75" customHeight="1">
      <c r="E210" s="307"/>
    </row>
    <row r="211" ht="12.75" customHeight="1">
      <c r="E211" s="307"/>
    </row>
    <row r="212" ht="12.75" customHeight="1">
      <c r="E212" s="307"/>
    </row>
    <row r="213" ht="12.75" customHeight="1">
      <c r="E213" s="307"/>
    </row>
    <row r="214" ht="12.75" customHeight="1">
      <c r="E214" s="307"/>
    </row>
    <row r="215" ht="12.75" customHeight="1">
      <c r="E215" s="307"/>
    </row>
    <row r="216" ht="12.75" customHeight="1">
      <c r="E216" s="307"/>
    </row>
    <row r="217" ht="12.75" customHeight="1">
      <c r="E217" s="307"/>
    </row>
    <row r="218" ht="12.75" customHeight="1">
      <c r="E218" s="307"/>
    </row>
    <row r="219" ht="12.75" customHeight="1">
      <c r="E219" s="307"/>
    </row>
    <row r="220" ht="12.75" customHeight="1">
      <c r="E220" s="307"/>
    </row>
    <row r="221" ht="12.75" customHeight="1">
      <c r="E221" s="307"/>
    </row>
    <row r="222" ht="12.75" customHeight="1">
      <c r="E222" s="307"/>
    </row>
    <row r="223" ht="12.75" customHeight="1">
      <c r="E223" s="307"/>
    </row>
    <row r="224" ht="12.75" customHeight="1">
      <c r="E224" s="307"/>
    </row>
    <row r="225" ht="12.75" customHeight="1">
      <c r="E225" s="307"/>
    </row>
    <row r="226" ht="12.75" customHeight="1">
      <c r="E226" s="307"/>
    </row>
    <row r="227" ht="12.75" customHeight="1">
      <c r="E227" s="307"/>
    </row>
    <row r="228" ht="12.75" customHeight="1">
      <c r="E228" s="307"/>
    </row>
    <row r="229" ht="12.75" customHeight="1">
      <c r="E229" s="307"/>
    </row>
    <row r="230" ht="12.75" customHeight="1">
      <c r="E230" s="307"/>
    </row>
    <row r="231" ht="12.75" customHeight="1">
      <c r="E231" s="307"/>
    </row>
    <row r="232" ht="12.75" customHeight="1">
      <c r="E232" s="307"/>
    </row>
    <row r="233" ht="12.75" customHeight="1">
      <c r="E233" s="307"/>
    </row>
    <row r="234" ht="12.75" customHeight="1">
      <c r="E234" s="307"/>
    </row>
    <row r="235" ht="12.75" customHeight="1">
      <c r="E235" s="307"/>
    </row>
    <row r="236" ht="12.75" customHeight="1">
      <c r="E236" s="307"/>
    </row>
    <row r="237" ht="12.75" customHeight="1">
      <c r="E237" s="307"/>
    </row>
    <row r="238" ht="12.75" customHeight="1">
      <c r="E238" s="307"/>
    </row>
    <row r="239" ht="12.75" customHeight="1">
      <c r="E239" s="307"/>
    </row>
    <row r="240" ht="12.75" customHeight="1">
      <c r="E240" s="307"/>
    </row>
    <row r="241" ht="12.75" customHeight="1">
      <c r="E241" s="307"/>
    </row>
    <row r="242" ht="12.75" customHeight="1">
      <c r="E242" s="307"/>
    </row>
    <row r="243" ht="12.75" customHeight="1">
      <c r="E243" s="307"/>
    </row>
    <row r="244" ht="12.75" customHeight="1">
      <c r="E244" s="307"/>
    </row>
    <row r="245" ht="12.75" customHeight="1">
      <c r="E245" s="307"/>
    </row>
    <row r="246" ht="12.75" customHeight="1">
      <c r="E246" s="307"/>
    </row>
    <row r="247" ht="12.75" customHeight="1">
      <c r="E247" s="307"/>
    </row>
    <row r="248" ht="12.75" customHeight="1">
      <c r="E248" s="307"/>
    </row>
    <row r="249" ht="12.75" customHeight="1">
      <c r="E249" s="307"/>
    </row>
    <row r="250" ht="12.75" customHeight="1">
      <c r="E250" s="307"/>
    </row>
    <row r="251" ht="12.75" customHeight="1">
      <c r="E251" s="307"/>
    </row>
    <row r="252" ht="12.75" customHeight="1">
      <c r="E252" s="307"/>
    </row>
    <row r="253" ht="12.75" customHeight="1">
      <c r="E253" s="307"/>
    </row>
    <row r="254" ht="12.75" customHeight="1">
      <c r="E254" s="307"/>
    </row>
    <row r="255" ht="12.75" customHeight="1">
      <c r="E255" s="307"/>
    </row>
    <row r="256" ht="12.75" customHeight="1">
      <c r="E256" s="307"/>
    </row>
    <row r="257" ht="12.75" customHeight="1">
      <c r="E257" s="307"/>
    </row>
    <row r="258" ht="12.75" customHeight="1">
      <c r="E258" s="307"/>
    </row>
    <row r="259" ht="12.75" customHeight="1">
      <c r="E259" s="307"/>
    </row>
    <row r="260" ht="12.75" customHeight="1">
      <c r="E260" s="307"/>
    </row>
    <row r="261" ht="12.75" customHeight="1">
      <c r="E261" s="307"/>
    </row>
    <row r="262" ht="12.75" customHeight="1">
      <c r="E262" s="307"/>
    </row>
    <row r="263" ht="12.75" customHeight="1">
      <c r="E263" s="307"/>
    </row>
    <row r="264" ht="12.75" customHeight="1">
      <c r="E264" s="307"/>
    </row>
    <row r="265" ht="12.75" customHeight="1">
      <c r="E265" s="307"/>
    </row>
    <row r="266" ht="12.75" customHeight="1">
      <c r="E266" s="307"/>
    </row>
    <row r="267" ht="12.75" customHeight="1">
      <c r="E267" s="307"/>
    </row>
    <row r="268" ht="12.75" customHeight="1">
      <c r="E268" s="307"/>
    </row>
    <row r="269" ht="12.75" customHeight="1">
      <c r="E269" s="307"/>
    </row>
    <row r="270" ht="12.75" customHeight="1">
      <c r="E270" s="307"/>
    </row>
    <row r="271" ht="12.75" customHeight="1">
      <c r="E271" s="307"/>
    </row>
    <row r="272" ht="12.75" customHeight="1">
      <c r="E272" s="307"/>
    </row>
    <row r="273" ht="12.75" customHeight="1">
      <c r="E273" s="307"/>
    </row>
    <row r="274" ht="12.75" customHeight="1">
      <c r="E274" s="307"/>
    </row>
    <row r="275" ht="12.75" customHeight="1">
      <c r="E275" s="307"/>
    </row>
    <row r="276" ht="12.75" customHeight="1">
      <c r="E276" s="307"/>
    </row>
    <row r="277" ht="12.75" customHeight="1">
      <c r="E277" s="307"/>
    </row>
    <row r="278" ht="12.75" customHeight="1">
      <c r="E278" s="307"/>
    </row>
    <row r="279" ht="12.75" customHeight="1">
      <c r="E279" s="307"/>
    </row>
    <row r="280" ht="12.75" customHeight="1">
      <c r="E280" s="307"/>
    </row>
    <row r="281" ht="12.75" customHeight="1">
      <c r="E281" s="307"/>
    </row>
    <row r="282" ht="12.75" customHeight="1">
      <c r="E282" s="307"/>
    </row>
    <row r="283" ht="12.75" customHeight="1">
      <c r="E283" s="307"/>
    </row>
    <row r="284" ht="12.75" customHeight="1">
      <c r="E284" s="307"/>
    </row>
    <row r="285" ht="12.75" customHeight="1">
      <c r="E285" s="307"/>
    </row>
    <row r="286" ht="12.75" customHeight="1">
      <c r="E286" s="307"/>
    </row>
    <row r="287" ht="12.75" customHeight="1">
      <c r="E287" s="307"/>
    </row>
    <row r="288" ht="12.75" customHeight="1">
      <c r="E288" s="307"/>
    </row>
    <row r="289" ht="12.75" customHeight="1">
      <c r="E289" s="307"/>
    </row>
    <row r="290" ht="12.75" customHeight="1">
      <c r="E290" s="307"/>
    </row>
    <row r="291" ht="12.75" customHeight="1">
      <c r="E291" s="307"/>
    </row>
    <row r="292" ht="12.75" customHeight="1">
      <c r="E292" s="307"/>
    </row>
    <row r="293" ht="12.75" customHeight="1">
      <c r="E293" s="307"/>
    </row>
    <row r="294" ht="12.75" customHeight="1">
      <c r="E294" s="307"/>
    </row>
    <row r="295" ht="12.75" customHeight="1">
      <c r="E295" s="307"/>
    </row>
    <row r="296" ht="12.75" customHeight="1">
      <c r="E296" s="307"/>
    </row>
    <row r="297" ht="12.75" customHeight="1">
      <c r="E297" s="307"/>
    </row>
    <row r="298" ht="12.75" customHeight="1">
      <c r="E298" s="307"/>
    </row>
    <row r="299" ht="12.75" customHeight="1">
      <c r="E299" s="307"/>
    </row>
    <row r="300" ht="12.75" customHeight="1">
      <c r="E300" s="307"/>
    </row>
    <row r="301" ht="12.75" customHeight="1">
      <c r="E301" s="307"/>
    </row>
    <row r="302" ht="12.75" customHeight="1">
      <c r="E302" s="307"/>
    </row>
    <row r="303" ht="12.75" customHeight="1">
      <c r="E303" s="307"/>
    </row>
    <row r="304" ht="12.75" customHeight="1">
      <c r="E304" s="307"/>
    </row>
    <row r="305" ht="12.75" customHeight="1">
      <c r="E305" s="307"/>
    </row>
    <row r="306" ht="12.75" customHeight="1">
      <c r="E306" s="307"/>
    </row>
    <row r="307" ht="12.75" customHeight="1">
      <c r="E307" s="307"/>
    </row>
    <row r="308" ht="12.75" customHeight="1">
      <c r="E308" s="307"/>
    </row>
    <row r="309" ht="12.75" customHeight="1">
      <c r="E309" s="307"/>
    </row>
    <row r="310" ht="12.75" customHeight="1">
      <c r="E310" s="307"/>
    </row>
    <row r="311" ht="12.75" customHeight="1">
      <c r="E311" s="307"/>
    </row>
    <row r="312" ht="12.75" customHeight="1">
      <c r="E312" s="307"/>
    </row>
    <row r="313" ht="12.75" customHeight="1">
      <c r="E313" s="307"/>
    </row>
    <row r="314" ht="12.75" customHeight="1">
      <c r="E314" s="307"/>
    </row>
    <row r="315" ht="12.75" customHeight="1">
      <c r="E315" s="307"/>
    </row>
    <row r="316" ht="12.75" customHeight="1">
      <c r="E316" s="307"/>
    </row>
    <row r="317" ht="12.75" customHeight="1">
      <c r="E317" s="307"/>
    </row>
    <row r="318" ht="12.75" customHeight="1">
      <c r="E318" s="307"/>
    </row>
    <row r="319" ht="12.75" customHeight="1">
      <c r="E319" s="307"/>
    </row>
    <row r="320" ht="12.75" customHeight="1">
      <c r="E320" s="307"/>
    </row>
    <row r="321" ht="12.75" customHeight="1">
      <c r="E321" s="307"/>
    </row>
    <row r="322" ht="12.75" customHeight="1">
      <c r="E322" s="307"/>
    </row>
    <row r="323" ht="12.75" customHeight="1">
      <c r="E323" s="307"/>
    </row>
    <row r="324" ht="12.75" customHeight="1">
      <c r="E324" s="307"/>
    </row>
    <row r="325" ht="12.75" customHeight="1">
      <c r="E325" s="307"/>
    </row>
    <row r="326" ht="12.75" customHeight="1">
      <c r="E326" s="307"/>
    </row>
    <row r="327" ht="12.75" customHeight="1">
      <c r="E327" s="307"/>
    </row>
    <row r="328" ht="12.75" customHeight="1">
      <c r="E328" s="307"/>
    </row>
    <row r="329" ht="12.75" customHeight="1">
      <c r="E329" s="307"/>
    </row>
    <row r="330" ht="12.75" customHeight="1">
      <c r="E330" s="307"/>
    </row>
    <row r="331" ht="12.75" customHeight="1">
      <c r="E331" s="307"/>
    </row>
    <row r="332" ht="12.75" customHeight="1">
      <c r="E332" s="307"/>
    </row>
    <row r="333" ht="12.75" customHeight="1">
      <c r="E333" s="307"/>
    </row>
    <row r="334" ht="12.75" customHeight="1">
      <c r="E334" s="307"/>
    </row>
    <row r="335" ht="12.75" customHeight="1">
      <c r="E335" s="307"/>
    </row>
    <row r="336" ht="12.75" customHeight="1">
      <c r="E336" s="307"/>
    </row>
    <row r="337" ht="12.75" customHeight="1">
      <c r="E337" s="307"/>
    </row>
    <row r="338" ht="12.75" customHeight="1">
      <c r="E338" s="307"/>
    </row>
    <row r="339" ht="12.75" customHeight="1">
      <c r="E339" s="307"/>
    </row>
    <row r="340" ht="12.75" customHeight="1">
      <c r="E340" s="307"/>
    </row>
    <row r="341" ht="12.75" customHeight="1">
      <c r="E341" s="307"/>
    </row>
    <row r="342" ht="12.75" customHeight="1">
      <c r="E342" s="307"/>
    </row>
    <row r="343" ht="12.75" customHeight="1">
      <c r="E343" s="307"/>
    </row>
    <row r="344" ht="12.75" customHeight="1">
      <c r="E344" s="307"/>
    </row>
    <row r="345" ht="12.75" customHeight="1">
      <c r="E345" s="307"/>
    </row>
    <row r="346" ht="12.75" customHeight="1">
      <c r="E346" s="307"/>
    </row>
    <row r="347" ht="12.75" customHeight="1">
      <c r="E347" s="307"/>
    </row>
    <row r="348" ht="12.75" customHeight="1">
      <c r="E348" s="307"/>
    </row>
    <row r="349" ht="12.75" customHeight="1">
      <c r="E349" s="307"/>
    </row>
    <row r="350" ht="12.75" customHeight="1">
      <c r="E350" s="307"/>
    </row>
    <row r="351" ht="12.75" customHeight="1">
      <c r="E351" s="307"/>
    </row>
    <row r="352" ht="12.75" customHeight="1">
      <c r="E352" s="307"/>
    </row>
    <row r="353" ht="12.75" customHeight="1">
      <c r="E353" s="307"/>
    </row>
    <row r="354" ht="12.75" customHeight="1">
      <c r="E354" s="307"/>
    </row>
    <row r="355" ht="12.75" customHeight="1">
      <c r="E355" s="307"/>
    </row>
    <row r="356" ht="12.75" customHeight="1">
      <c r="E356" s="307"/>
    </row>
    <row r="357" ht="12.75" customHeight="1">
      <c r="E357" s="307"/>
    </row>
    <row r="358" ht="12.75" customHeight="1">
      <c r="E358" s="307"/>
    </row>
    <row r="359" ht="12.75" customHeight="1">
      <c r="E359" s="307"/>
    </row>
    <row r="360" ht="12.75" customHeight="1">
      <c r="E360" s="307"/>
    </row>
    <row r="361" ht="12.75" customHeight="1">
      <c r="E361" s="307"/>
    </row>
    <row r="362" ht="12.75" customHeight="1">
      <c r="E362" s="307"/>
    </row>
    <row r="363" ht="12.75" customHeight="1">
      <c r="E363" s="307"/>
    </row>
    <row r="364" ht="12.75" customHeight="1">
      <c r="E364" s="307"/>
    </row>
    <row r="365" ht="12.75" customHeight="1">
      <c r="E365" s="307"/>
    </row>
    <row r="366" ht="12.75" customHeight="1">
      <c r="E366" s="307"/>
    </row>
    <row r="367" ht="12.75" customHeight="1">
      <c r="E367" s="307"/>
    </row>
    <row r="368" ht="12.75" customHeight="1">
      <c r="E368" s="307"/>
    </row>
    <row r="369" ht="12.75" customHeight="1">
      <c r="E369" s="307"/>
    </row>
    <row r="370" ht="12.75" customHeight="1">
      <c r="E370" s="307"/>
    </row>
    <row r="371" ht="12.75" customHeight="1">
      <c r="E371" s="307"/>
    </row>
    <row r="372" ht="12.75" customHeight="1">
      <c r="E372" s="307"/>
    </row>
    <row r="373" ht="12.75" customHeight="1">
      <c r="E373" s="307"/>
    </row>
    <row r="374" ht="12.75" customHeight="1">
      <c r="E374" s="307"/>
    </row>
    <row r="375" ht="12.75" customHeight="1">
      <c r="E375" s="307"/>
    </row>
    <row r="376" ht="12.75" customHeight="1">
      <c r="E376" s="307"/>
    </row>
    <row r="377" ht="12.75" customHeight="1">
      <c r="E377" s="307"/>
    </row>
    <row r="378" ht="12.75" customHeight="1">
      <c r="E378" s="307"/>
    </row>
    <row r="379" ht="12.75" customHeight="1">
      <c r="E379" s="307"/>
    </row>
    <row r="380" ht="12.75" customHeight="1">
      <c r="E380" s="307"/>
    </row>
    <row r="381" ht="12.75" customHeight="1">
      <c r="E381" s="307"/>
    </row>
    <row r="382" ht="12.75" customHeight="1">
      <c r="E382" s="307"/>
    </row>
    <row r="383" ht="12.75" customHeight="1">
      <c r="E383" s="307"/>
    </row>
    <row r="384" ht="12.75" customHeight="1">
      <c r="E384" s="307"/>
    </row>
    <row r="385" ht="12.75" customHeight="1">
      <c r="E385" s="307"/>
    </row>
    <row r="386" ht="12.75" customHeight="1">
      <c r="E386" s="307"/>
    </row>
    <row r="387" ht="12.75" customHeight="1">
      <c r="E387" s="307"/>
    </row>
    <row r="388" ht="12.75" customHeight="1">
      <c r="E388" s="307"/>
    </row>
    <row r="389" ht="12.75" customHeight="1">
      <c r="E389" s="307"/>
    </row>
    <row r="390" ht="12.75" customHeight="1">
      <c r="E390" s="307"/>
    </row>
    <row r="391" ht="12.75" customHeight="1">
      <c r="E391" s="307"/>
    </row>
    <row r="392" ht="12.75" customHeight="1">
      <c r="E392" s="307"/>
    </row>
    <row r="393" ht="12.75" customHeight="1">
      <c r="E393" s="307"/>
    </row>
    <row r="394" ht="12.75" customHeight="1">
      <c r="E394" s="307"/>
    </row>
    <row r="395" ht="12.75" customHeight="1">
      <c r="E395" s="307"/>
    </row>
    <row r="396" ht="12.75" customHeight="1">
      <c r="E396" s="307"/>
    </row>
    <row r="397" ht="12.75" customHeight="1">
      <c r="E397" s="307"/>
    </row>
    <row r="398" ht="12.75" customHeight="1">
      <c r="E398" s="307"/>
    </row>
    <row r="399" ht="12.75" customHeight="1">
      <c r="E399" s="307"/>
    </row>
    <row r="400" ht="12.75" customHeight="1">
      <c r="E400" s="307"/>
    </row>
    <row r="401" ht="12.75" customHeight="1">
      <c r="E401" s="307"/>
    </row>
    <row r="402" ht="12.75" customHeight="1">
      <c r="E402" s="307"/>
    </row>
    <row r="403" ht="12.75" customHeight="1">
      <c r="E403" s="307"/>
    </row>
    <row r="404" ht="12.75" customHeight="1">
      <c r="E404" s="307"/>
    </row>
    <row r="405" ht="12.75" customHeight="1">
      <c r="E405" s="307"/>
    </row>
    <row r="406" ht="12.75" customHeight="1">
      <c r="E406" s="307"/>
    </row>
    <row r="407" ht="12.75" customHeight="1">
      <c r="E407" s="307"/>
    </row>
    <row r="408" ht="12.75" customHeight="1">
      <c r="E408" s="307"/>
    </row>
    <row r="409" ht="12.75" customHeight="1">
      <c r="E409" s="307"/>
    </row>
    <row r="410" ht="12.75" customHeight="1">
      <c r="E410" s="307"/>
    </row>
    <row r="411" ht="12.75" customHeight="1">
      <c r="E411" s="307"/>
    </row>
    <row r="412" ht="12.75" customHeight="1">
      <c r="E412" s="307"/>
    </row>
    <row r="413" ht="12.75" customHeight="1">
      <c r="E413" s="307"/>
    </row>
    <row r="414" ht="12.75" customHeight="1">
      <c r="E414" s="307"/>
    </row>
    <row r="415" ht="12.75" customHeight="1">
      <c r="E415" s="307"/>
    </row>
    <row r="416" ht="12.75" customHeight="1">
      <c r="E416" s="307"/>
    </row>
    <row r="417" ht="12.75" customHeight="1">
      <c r="E417" s="307"/>
    </row>
    <row r="418" ht="12.75" customHeight="1">
      <c r="E418" s="307"/>
    </row>
    <row r="419" ht="12.75" customHeight="1">
      <c r="E419" s="307"/>
    </row>
    <row r="420" ht="12.75" customHeight="1">
      <c r="E420" s="307"/>
    </row>
    <row r="421" ht="12.75" customHeight="1">
      <c r="E421" s="307"/>
    </row>
    <row r="422" ht="12.75" customHeight="1">
      <c r="E422" s="307"/>
    </row>
    <row r="423" ht="12.75" customHeight="1">
      <c r="E423" s="307"/>
    </row>
    <row r="424" ht="12.75" customHeight="1">
      <c r="E424" s="307"/>
    </row>
    <row r="425" ht="12.75" customHeight="1">
      <c r="E425" s="307"/>
    </row>
    <row r="426" ht="12.75" customHeight="1">
      <c r="E426" s="307"/>
    </row>
    <row r="427" ht="12.75" customHeight="1">
      <c r="E427" s="307"/>
    </row>
    <row r="428" ht="12.75" customHeight="1">
      <c r="E428" s="307"/>
    </row>
    <row r="429" ht="12.75" customHeight="1">
      <c r="E429" s="307"/>
    </row>
    <row r="430" ht="12.75" customHeight="1">
      <c r="E430" s="307"/>
    </row>
    <row r="431" ht="12.75" customHeight="1">
      <c r="E431" s="307"/>
    </row>
    <row r="432" ht="12.75" customHeight="1">
      <c r="E432" s="307"/>
    </row>
    <row r="433" ht="12.75" customHeight="1">
      <c r="E433" s="307"/>
    </row>
    <row r="434" ht="12.75" customHeight="1">
      <c r="E434" s="307"/>
    </row>
    <row r="435" ht="12.75" customHeight="1">
      <c r="E435" s="307"/>
    </row>
    <row r="436" ht="12.75" customHeight="1">
      <c r="E436" s="307"/>
    </row>
    <row r="437" ht="12.75" customHeight="1">
      <c r="E437" s="307"/>
    </row>
    <row r="438" ht="12.75" customHeight="1">
      <c r="E438" s="307"/>
    </row>
    <row r="439" ht="12.75" customHeight="1">
      <c r="E439" s="307"/>
    </row>
    <row r="440" ht="12.75" customHeight="1">
      <c r="E440" s="307"/>
    </row>
    <row r="441" ht="12.75" customHeight="1">
      <c r="E441" s="307"/>
    </row>
    <row r="442" ht="12.75" customHeight="1">
      <c r="E442" s="307"/>
    </row>
    <row r="443" ht="12.75" customHeight="1">
      <c r="E443" s="307"/>
    </row>
    <row r="444" ht="12.75" customHeight="1">
      <c r="E444" s="307"/>
    </row>
    <row r="445" ht="12.75" customHeight="1">
      <c r="E445" s="307"/>
    </row>
    <row r="446" ht="12.75" customHeight="1">
      <c r="E446" s="307"/>
    </row>
    <row r="447" ht="12.75" customHeight="1">
      <c r="E447" s="307"/>
    </row>
    <row r="448" ht="12.75" customHeight="1">
      <c r="E448" s="307"/>
    </row>
    <row r="449" ht="12.75" customHeight="1">
      <c r="E449" s="307"/>
    </row>
    <row r="450" ht="12.75" customHeight="1">
      <c r="E450" s="307"/>
    </row>
    <row r="451" ht="12.75" customHeight="1">
      <c r="E451" s="307"/>
    </row>
    <row r="452" ht="12.75" customHeight="1">
      <c r="E452" s="307"/>
    </row>
    <row r="453" ht="12.75" customHeight="1">
      <c r="E453" s="307"/>
    </row>
    <row r="454" ht="12.75" customHeight="1">
      <c r="E454" s="307"/>
    </row>
    <row r="455" ht="12.75" customHeight="1">
      <c r="E455" s="307"/>
    </row>
    <row r="456" ht="12.75" customHeight="1">
      <c r="E456" s="307"/>
    </row>
    <row r="457" ht="12.75" customHeight="1">
      <c r="E457" s="307"/>
    </row>
    <row r="458" ht="12.75" customHeight="1">
      <c r="E458" s="307"/>
    </row>
    <row r="459" ht="12.75" customHeight="1">
      <c r="E459" s="307"/>
    </row>
    <row r="460" ht="12.75" customHeight="1">
      <c r="E460" s="307"/>
    </row>
    <row r="461" ht="12.75" customHeight="1">
      <c r="E461" s="307"/>
    </row>
    <row r="462" ht="12.75" customHeight="1">
      <c r="E462" s="307"/>
    </row>
    <row r="463" ht="12.75" customHeight="1">
      <c r="E463" s="307"/>
    </row>
    <row r="464" ht="12.75" customHeight="1">
      <c r="E464" s="307"/>
    </row>
    <row r="465" ht="12.75" customHeight="1">
      <c r="E465" s="307"/>
    </row>
    <row r="466" ht="12.75" customHeight="1">
      <c r="E466" s="307"/>
    </row>
    <row r="467" ht="12.75" customHeight="1">
      <c r="E467" s="307"/>
    </row>
    <row r="468" ht="12.75" customHeight="1">
      <c r="E468" s="307"/>
    </row>
    <row r="469" ht="12.75" customHeight="1">
      <c r="E469" s="307"/>
    </row>
    <row r="470" ht="12.75" customHeight="1">
      <c r="E470" s="307"/>
    </row>
    <row r="471" ht="12.75" customHeight="1">
      <c r="E471" s="307"/>
    </row>
    <row r="472" ht="12.75" customHeight="1">
      <c r="E472" s="307"/>
    </row>
    <row r="473" ht="12.75" customHeight="1">
      <c r="E473" s="307"/>
    </row>
    <row r="474" ht="12.75" customHeight="1">
      <c r="E474" s="307"/>
    </row>
    <row r="475" ht="12.75" customHeight="1">
      <c r="E475" s="307"/>
    </row>
    <row r="476" ht="12.75" customHeight="1">
      <c r="E476" s="307"/>
    </row>
    <row r="477" ht="12.75" customHeight="1">
      <c r="E477" s="307"/>
    </row>
    <row r="478" ht="12.75" customHeight="1">
      <c r="E478" s="307"/>
    </row>
    <row r="479" ht="12.75" customHeight="1">
      <c r="E479" s="307"/>
    </row>
    <row r="480" ht="12.75" customHeight="1">
      <c r="E480" s="307"/>
    </row>
    <row r="481" ht="12.75" customHeight="1">
      <c r="E481" s="307"/>
    </row>
    <row r="482" ht="12.75" customHeight="1">
      <c r="E482" s="307"/>
    </row>
    <row r="483" ht="12.75" customHeight="1">
      <c r="E483" s="307"/>
    </row>
    <row r="484" ht="12.75" customHeight="1">
      <c r="E484" s="307"/>
    </row>
    <row r="485" ht="12.75" customHeight="1">
      <c r="E485" s="307"/>
    </row>
    <row r="486" ht="12.75" customHeight="1">
      <c r="E486" s="307"/>
    </row>
    <row r="487" ht="12.75" customHeight="1">
      <c r="E487" s="307"/>
    </row>
    <row r="488" ht="12.75" customHeight="1">
      <c r="E488" s="307"/>
    </row>
    <row r="489" ht="12.75" customHeight="1">
      <c r="E489" s="307"/>
    </row>
    <row r="490" ht="12.75" customHeight="1">
      <c r="E490" s="307"/>
    </row>
    <row r="491" ht="12.75" customHeight="1">
      <c r="E491" s="307"/>
    </row>
    <row r="492" ht="12.75" customHeight="1">
      <c r="E492" s="307"/>
    </row>
    <row r="493" ht="12.75" customHeight="1">
      <c r="E493" s="307"/>
    </row>
    <row r="494" ht="12.75" customHeight="1">
      <c r="E494" s="307"/>
    </row>
    <row r="495" ht="12.75" customHeight="1">
      <c r="E495" s="307"/>
    </row>
    <row r="496" ht="12.75" customHeight="1">
      <c r="E496" s="307"/>
    </row>
    <row r="497" ht="12.75" customHeight="1">
      <c r="E497" s="307"/>
    </row>
    <row r="498" ht="12.75" customHeight="1">
      <c r="E498" s="307"/>
    </row>
    <row r="499" ht="12.75" customHeight="1">
      <c r="E499" s="307"/>
    </row>
    <row r="500" ht="12.75" customHeight="1">
      <c r="E500" s="307"/>
    </row>
    <row r="501" ht="12.75" customHeight="1">
      <c r="E501" s="307"/>
    </row>
    <row r="502" ht="12.75" customHeight="1">
      <c r="E502" s="307"/>
    </row>
    <row r="503" ht="12.75" customHeight="1">
      <c r="E503" s="307"/>
    </row>
    <row r="504" ht="12.75" customHeight="1">
      <c r="E504" s="307"/>
    </row>
    <row r="505" ht="12.75" customHeight="1">
      <c r="E505" s="307"/>
    </row>
    <row r="506" ht="12.75" customHeight="1">
      <c r="E506" s="307"/>
    </row>
    <row r="507" ht="12.75" customHeight="1">
      <c r="E507" s="307"/>
    </row>
    <row r="508" ht="12.75" customHeight="1">
      <c r="E508" s="307"/>
    </row>
    <row r="509" ht="12.75" customHeight="1">
      <c r="E509" s="307"/>
    </row>
    <row r="510" ht="12.75" customHeight="1">
      <c r="E510" s="307"/>
    </row>
    <row r="511" ht="12.75" customHeight="1">
      <c r="E511" s="307"/>
    </row>
    <row r="512" ht="12.75" customHeight="1">
      <c r="E512" s="307"/>
    </row>
    <row r="513" ht="12.75" customHeight="1">
      <c r="E513" s="307"/>
    </row>
    <row r="514" ht="12.75" customHeight="1">
      <c r="E514" s="307"/>
    </row>
    <row r="515" ht="12.75" customHeight="1">
      <c r="E515" s="307"/>
    </row>
    <row r="516" ht="12.75" customHeight="1">
      <c r="E516" s="307"/>
    </row>
    <row r="517" ht="12.75" customHeight="1">
      <c r="E517" s="307"/>
    </row>
    <row r="518" ht="12.75" customHeight="1">
      <c r="E518" s="307"/>
    </row>
    <row r="519" ht="12.75" customHeight="1">
      <c r="E519" s="307"/>
    </row>
    <row r="520" ht="12.75" customHeight="1">
      <c r="E520" s="307"/>
    </row>
    <row r="521" ht="12.75" customHeight="1">
      <c r="E521" s="307"/>
    </row>
    <row r="522" ht="12.75" customHeight="1">
      <c r="E522" s="307"/>
    </row>
    <row r="523" ht="12.75" customHeight="1">
      <c r="E523" s="307"/>
    </row>
    <row r="524" ht="12.75" customHeight="1">
      <c r="E524" s="307"/>
    </row>
    <row r="525" ht="12.75" customHeight="1">
      <c r="E525" s="307"/>
    </row>
    <row r="526" ht="12.75" customHeight="1">
      <c r="E526" s="307"/>
    </row>
    <row r="527" ht="12.75" customHeight="1">
      <c r="E527" s="307"/>
    </row>
    <row r="528" ht="12.75" customHeight="1">
      <c r="E528" s="307"/>
    </row>
    <row r="529" ht="12.75" customHeight="1">
      <c r="E529" s="307"/>
    </row>
    <row r="530" ht="12.75" customHeight="1">
      <c r="E530" s="307"/>
    </row>
    <row r="531" ht="12.75" customHeight="1">
      <c r="E531" s="307"/>
    </row>
    <row r="532" ht="12.75" customHeight="1">
      <c r="E532" s="307"/>
    </row>
    <row r="533" ht="12.75" customHeight="1">
      <c r="E533" s="307"/>
    </row>
    <row r="534" ht="12.75" customHeight="1">
      <c r="E534" s="307"/>
    </row>
    <row r="535" ht="12.75" customHeight="1">
      <c r="E535" s="307"/>
    </row>
    <row r="536" ht="12.75" customHeight="1">
      <c r="E536" s="307"/>
    </row>
    <row r="537" ht="12.75" customHeight="1">
      <c r="E537" s="307"/>
    </row>
    <row r="538" ht="12.75" customHeight="1">
      <c r="E538" s="307"/>
    </row>
    <row r="539" ht="12.75" customHeight="1">
      <c r="E539" s="307"/>
    </row>
    <row r="540" ht="12.75" customHeight="1">
      <c r="E540" s="307"/>
    </row>
    <row r="541" ht="12.75" customHeight="1">
      <c r="E541" s="307"/>
    </row>
    <row r="542" ht="12.75" customHeight="1">
      <c r="E542" s="307"/>
    </row>
    <row r="543" ht="12.75" customHeight="1">
      <c r="E543" s="307"/>
    </row>
    <row r="544" ht="12.75" customHeight="1">
      <c r="E544" s="307"/>
    </row>
    <row r="545" ht="12.75" customHeight="1">
      <c r="E545" s="307"/>
    </row>
    <row r="546" ht="12.75" customHeight="1">
      <c r="E546" s="307"/>
    </row>
    <row r="547" ht="12.75" customHeight="1">
      <c r="E547" s="307"/>
    </row>
    <row r="548" ht="12.75" customHeight="1">
      <c r="E548" s="307"/>
    </row>
    <row r="549" ht="12.75" customHeight="1">
      <c r="E549" s="307"/>
    </row>
    <row r="550" ht="12.75" customHeight="1">
      <c r="E550" s="307"/>
    </row>
    <row r="551" ht="12.75" customHeight="1">
      <c r="E551" s="307"/>
    </row>
    <row r="552" ht="12.75" customHeight="1">
      <c r="E552" s="307"/>
    </row>
    <row r="553" ht="12.75" customHeight="1">
      <c r="E553" s="307"/>
    </row>
    <row r="554" ht="12.75" customHeight="1">
      <c r="E554" s="307"/>
    </row>
    <row r="555" ht="12.75" customHeight="1">
      <c r="E555" s="307"/>
    </row>
    <row r="556" ht="12.75" customHeight="1">
      <c r="E556" s="307"/>
    </row>
    <row r="557" ht="12.75" customHeight="1">
      <c r="E557" s="307"/>
    </row>
    <row r="558" ht="12.75" customHeight="1">
      <c r="E558" s="307"/>
    </row>
    <row r="559" ht="12.75" customHeight="1">
      <c r="E559" s="307"/>
    </row>
    <row r="560" ht="12.75" customHeight="1">
      <c r="E560" s="307"/>
    </row>
    <row r="561" ht="12.75" customHeight="1">
      <c r="E561" s="307"/>
    </row>
    <row r="562" ht="12.75" customHeight="1">
      <c r="E562" s="307"/>
    </row>
    <row r="563" ht="12.75" customHeight="1">
      <c r="E563" s="307"/>
    </row>
    <row r="564" ht="12.75" customHeight="1">
      <c r="E564" s="307"/>
    </row>
    <row r="565" ht="12.75" customHeight="1">
      <c r="E565" s="307"/>
    </row>
    <row r="566" ht="12.75" customHeight="1">
      <c r="E566" s="307"/>
    </row>
    <row r="567" ht="12.75" customHeight="1">
      <c r="E567" s="307"/>
    </row>
    <row r="568" ht="12.75" customHeight="1">
      <c r="E568" s="307"/>
    </row>
    <row r="569" ht="12.75" customHeight="1">
      <c r="E569" s="307"/>
    </row>
    <row r="570" ht="12.75" customHeight="1">
      <c r="E570" s="307"/>
    </row>
    <row r="571" ht="12.75" customHeight="1">
      <c r="E571" s="307"/>
    </row>
    <row r="572" ht="12.75" customHeight="1">
      <c r="E572" s="307"/>
    </row>
    <row r="573" ht="12.75" customHeight="1">
      <c r="E573" s="307"/>
    </row>
    <row r="574" ht="12.75" customHeight="1">
      <c r="E574" s="307"/>
    </row>
    <row r="575" ht="12.75" customHeight="1">
      <c r="E575" s="307"/>
    </row>
    <row r="576" ht="12.75" customHeight="1">
      <c r="E576" s="307"/>
    </row>
    <row r="577" ht="12.75" customHeight="1">
      <c r="E577" s="307"/>
    </row>
    <row r="578" ht="12.75" customHeight="1">
      <c r="E578" s="307"/>
    </row>
    <row r="579" ht="12.75" customHeight="1">
      <c r="E579" s="307"/>
    </row>
    <row r="580" ht="12.75" customHeight="1">
      <c r="E580" s="307"/>
    </row>
    <row r="581" ht="12.75" customHeight="1">
      <c r="E581" s="307"/>
    </row>
    <row r="582" ht="12.75" customHeight="1">
      <c r="E582" s="307"/>
    </row>
    <row r="583" ht="12.75" customHeight="1">
      <c r="E583" s="307"/>
    </row>
    <row r="584" ht="12.75" customHeight="1">
      <c r="E584" s="307"/>
    </row>
    <row r="585" ht="12.75" customHeight="1">
      <c r="E585" s="307"/>
    </row>
    <row r="586" ht="12.75" customHeight="1">
      <c r="E586" s="307"/>
    </row>
    <row r="587" ht="12.75" customHeight="1">
      <c r="E587" s="307"/>
    </row>
    <row r="588" ht="12.75" customHeight="1">
      <c r="E588" s="307"/>
    </row>
    <row r="589" ht="12.75" customHeight="1">
      <c r="E589" s="307"/>
    </row>
    <row r="590" ht="12.75" customHeight="1">
      <c r="E590" s="307"/>
    </row>
    <row r="591" ht="12.75" customHeight="1">
      <c r="E591" s="307"/>
    </row>
    <row r="592" ht="12.75" customHeight="1">
      <c r="E592" s="307"/>
    </row>
    <row r="593" ht="12.75" customHeight="1">
      <c r="E593" s="307"/>
    </row>
    <row r="594" ht="12.75" customHeight="1">
      <c r="E594" s="307"/>
    </row>
    <row r="595" ht="12.75" customHeight="1">
      <c r="E595" s="307"/>
    </row>
    <row r="596" ht="12.75" customHeight="1">
      <c r="E596" s="307"/>
    </row>
    <row r="597" ht="12.75" customHeight="1">
      <c r="E597" s="307"/>
    </row>
    <row r="598" ht="12.75" customHeight="1">
      <c r="E598" s="307"/>
    </row>
    <row r="599" ht="12.75" customHeight="1">
      <c r="E599" s="307"/>
    </row>
    <row r="600" ht="12.75" customHeight="1">
      <c r="E600" s="307"/>
    </row>
    <row r="601" ht="12.75" customHeight="1">
      <c r="E601" s="307"/>
    </row>
    <row r="602" ht="12.75" customHeight="1">
      <c r="E602" s="307"/>
    </row>
    <row r="603" ht="12.75" customHeight="1">
      <c r="E603" s="307"/>
    </row>
    <row r="604" ht="12.75" customHeight="1">
      <c r="E604" s="307"/>
    </row>
    <row r="605" ht="12.75" customHeight="1">
      <c r="E605" s="307"/>
    </row>
    <row r="606" ht="12.75" customHeight="1">
      <c r="E606" s="307"/>
    </row>
    <row r="607" ht="12.75" customHeight="1">
      <c r="E607" s="307"/>
    </row>
    <row r="608" ht="12.75" customHeight="1">
      <c r="E608" s="307"/>
    </row>
    <row r="609" ht="12.75" customHeight="1">
      <c r="E609" s="307"/>
    </row>
    <row r="610" ht="12.75" customHeight="1">
      <c r="E610" s="307"/>
    </row>
    <row r="611" ht="12.75" customHeight="1">
      <c r="E611" s="307"/>
    </row>
    <row r="612" ht="12.75" customHeight="1">
      <c r="E612" s="307"/>
    </row>
    <row r="613" ht="12.75" customHeight="1">
      <c r="E613" s="307"/>
    </row>
    <row r="614" ht="12.75" customHeight="1">
      <c r="E614" s="307"/>
    </row>
    <row r="615" ht="12.75" customHeight="1">
      <c r="E615" s="307"/>
    </row>
    <row r="616" ht="12.75" customHeight="1">
      <c r="E616" s="307"/>
    </row>
    <row r="617" ht="12.75" customHeight="1">
      <c r="E617" s="307"/>
    </row>
    <row r="618" ht="12.75" customHeight="1">
      <c r="E618" s="307"/>
    </row>
    <row r="619" ht="12.75" customHeight="1">
      <c r="E619" s="307"/>
    </row>
    <row r="620" ht="12.75" customHeight="1">
      <c r="E620" s="307"/>
    </row>
    <row r="621" ht="12.75" customHeight="1">
      <c r="E621" s="307"/>
    </row>
    <row r="622" ht="12.75" customHeight="1">
      <c r="E622" s="307"/>
    </row>
    <row r="623" ht="12.75" customHeight="1">
      <c r="E623" s="307"/>
    </row>
    <row r="624" ht="12.75" customHeight="1">
      <c r="E624" s="307"/>
    </row>
    <row r="625" ht="12.75" customHeight="1">
      <c r="E625" s="307"/>
    </row>
    <row r="626" ht="12.75" customHeight="1">
      <c r="E626" s="307"/>
    </row>
    <row r="627" ht="12.75" customHeight="1">
      <c r="E627" s="307"/>
    </row>
    <row r="628" ht="12.75" customHeight="1">
      <c r="E628" s="307"/>
    </row>
    <row r="629" ht="12.75" customHeight="1">
      <c r="E629" s="307"/>
    </row>
    <row r="630" ht="12.75" customHeight="1">
      <c r="E630" s="307"/>
    </row>
    <row r="631" ht="12.75" customHeight="1">
      <c r="E631" s="307"/>
    </row>
    <row r="632" ht="12.75" customHeight="1">
      <c r="E632" s="307"/>
    </row>
    <row r="633" ht="12.75" customHeight="1">
      <c r="E633" s="307"/>
    </row>
    <row r="634" ht="12.75" customHeight="1">
      <c r="E634" s="307"/>
    </row>
    <row r="635" ht="12.75" customHeight="1">
      <c r="E635" s="307"/>
    </row>
    <row r="636" ht="12.75" customHeight="1">
      <c r="E636" s="307"/>
    </row>
    <row r="637" ht="12.75" customHeight="1">
      <c r="E637" s="307"/>
    </row>
    <row r="638" ht="12.75" customHeight="1">
      <c r="E638" s="307"/>
    </row>
    <row r="639" ht="12.75" customHeight="1">
      <c r="E639" s="307"/>
    </row>
    <row r="640" ht="12.75" customHeight="1">
      <c r="E640" s="307"/>
    </row>
    <row r="641" ht="12.75" customHeight="1">
      <c r="E641" s="307"/>
    </row>
    <row r="642" ht="12.75" customHeight="1">
      <c r="E642" s="307"/>
    </row>
    <row r="643" ht="12.75" customHeight="1">
      <c r="E643" s="307"/>
    </row>
    <row r="644" ht="12.75" customHeight="1">
      <c r="E644" s="307"/>
    </row>
    <row r="645" ht="12.75" customHeight="1">
      <c r="E645" s="307"/>
    </row>
    <row r="646" ht="12.75" customHeight="1">
      <c r="E646" s="307"/>
    </row>
    <row r="647" ht="12.75" customHeight="1">
      <c r="E647" s="307"/>
    </row>
    <row r="648" ht="12.75" customHeight="1">
      <c r="E648" s="307"/>
    </row>
    <row r="649" ht="12.75" customHeight="1">
      <c r="E649" s="307"/>
    </row>
    <row r="650" ht="12.75" customHeight="1">
      <c r="E650" s="307"/>
    </row>
    <row r="651" ht="12.75" customHeight="1">
      <c r="E651" s="307"/>
    </row>
    <row r="652" ht="12.75" customHeight="1">
      <c r="E652" s="307"/>
    </row>
    <row r="653" ht="12.75" customHeight="1">
      <c r="E653" s="307"/>
    </row>
    <row r="654" ht="12.75" customHeight="1">
      <c r="E654" s="307"/>
    </row>
    <row r="655" ht="12.75" customHeight="1">
      <c r="E655" s="307"/>
    </row>
    <row r="656" ht="12.75" customHeight="1">
      <c r="E656" s="307"/>
    </row>
    <row r="657" ht="12.75" customHeight="1">
      <c r="E657" s="307"/>
    </row>
    <row r="658" ht="12.75" customHeight="1">
      <c r="E658" s="307"/>
    </row>
    <row r="659" ht="12.75" customHeight="1">
      <c r="E659" s="307"/>
    </row>
    <row r="660" ht="12.75" customHeight="1">
      <c r="E660" s="307"/>
    </row>
    <row r="661" ht="12.75" customHeight="1">
      <c r="E661" s="307"/>
    </row>
    <row r="662" ht="12.75" customHeight="1">
      <c r="E662" s="307"/>
    </row>
    <row r="663" ht="12.75" customHeight="1">
      <c r="E663" s="307"/>
    </row>
    <row r="664" ht="12.75" customHeight="1">
      <c r="E664" s="307"/>
    </row>
    <row r="665" ht="12.75" customHeight="1">
      <c r="E665" s="307"/>
    </row>
    <row r="666" ht="12.75" customHeight="1">
      <c r="E666" s="307"/>
    </row>
    <row r="667" ht="12.75" customHeight="1">
      <c r="E667" s="307"/>
    </row>
    <row r="668" ht="12.75" customHeight="1">
      <c r="E668" s="307"/>
    </row>
    <row r="669" ht="12.75" customHeight="1">
      <c r="E669" s="307"/>
    </row>
    <row r="670" ht="12.75" customHeight="1">
      <c r="E670" s="307"/>
    </row>
    <row r="671" ht="12.75" customHeight="1">
      <c r="E671" s="307"/>
    </row>
    <row r="672" ht="12.75" customHeight="1">
      <c r="E672" s="307"/>
    </row>
    <row r="673" ht="12.75" customHeight="1">
      <c r="E673" s="307"/>
    </row>
    <row r="674" ht="12.75" customHeight="1">
      <c r="E674" s="307"/>
    </row>
    <row r="675" ht="12.75" customHeight="1">
      <c r="E675" s="307"/>
    </row>
    <row r="676" ht="12.75" customHeight="1">
      <c r="E676" s="307"/>
    </row>
    <row r="677" ht="12.75" customHeight="1">
      <c r="E677" s="307"/>
    </row>
    <row r="678" ht="12.75" customHeight="1">
      <c r="E678" s="307"/>
    </row>
    <row r="679" ht="12.75" customHeight="1">
      <c r="E679" s="307"/>
    </row>
    <row r="680" ht="12.75" customHeight="1">
      <c r="E680" s="307"/>
    </row>
    <row r="681" ht="12.75" customHeight="1">
      <c r="E681" s="307"/>
    </row>
    <row r="682" ht="12.75" customHeight="1">
      <c r="E682" s="307"/>
    </row>
    <row r="683" ht="12.75" customHeight="1">
      <c r="E683" s="307"/>
    </row>
    <row r="684" ht="12.75" customHeight="1">
      <c r="E684" s="307"/>
    </row>
    <row r="685" ht="12.75" customHeight="1">
      <c r="E685" s="307"/>
    </row>
    <row r="686" ht="12.75" customHeight="1">
      <c r="E686" s="307"/>
    </row>
    <row r="687" ht="12.75" customHeight="1">
      <c r="E687" s="307"/>
    </row>
    <row r="688" ht="12.75" customHeight="1">
      <c r="E688" s="307"/>
    </row>
    <row r="689" ht="12.75" customHeight="1">
      <c r="E689" s="307"/>
    </row>
    <row r="690" ht="12.75" customHeight="1">
      <c r="E690" s="307"/>
    </row>
    <row r="691" ht="12.75" customHeight="1">
      <c r="E691" s="307"/>
    </row>
    <row r="692" ht="12.75" customHeight="1">
      <c r="E692" s="307"/>
    </row>
    <row r="693" ht="12.75" customHeight="1">
      <c r="E693" s="307"/>
    </row>
    <row r="694" ht="12.75" customHeight="1">
      <c r="E694" s="307"/>
    </row>
    <row r="695" ht="12.75" customHeight="1">
      <c r="E695" s="307"/>
    </row>
    <row r="696" ht="12.75" customHeight="1">
      <c r="E696" s="307"/>
    </row>
    <row r="697" ht="12.75" customHeight="1">
      <c r="E697" s="307"/>
    </row>
    <row r="698" ht="12.75" customHeight="1">
      <c r="E698" s="307"/>
    </row>
    <row r="699" ht="12.75" customHeight="1">
      <c r="E699" s="307"/>
    </row>
    <row r="700" ht="12.75" customHeight="1">
      <c r="E700" s="307"/>
    </row>
    <row r="701" ht="12.75" customHeight="1">
      <c r="E701" s="307"/>
    </row>
    <row r="702" ht="12.75" customHeight="1">
      <c r="E702" s="307"/>
    </row>
    <row r="703" ht="12.75" customHeight="1">
      <c r="E703" s="307"/>
    </row>
    <row r="704" ht="12.75" customHeight="1">
      <c r="E704" s="307"/>
    </row>
    <row r="705" ht="12.75" customHeight="1">
      <c r="E705" s="307"/>
    </row>
    <row r="706" ht="12.75" customHeight="1">
      <c r="E706" s="307"/>
    </row>
    <row r="707" ht="12.75" customHeight="1">
      <c r="E707" s="307"/>
    </row>
    <row r="708" ht="12.75" customHeight="1">
      <c r="E708" s="307"/>
    </row>
    <row r="709" ht="12.75" customHeight="1">
      <c r="E709" s="307"/>
    </row>
    <row r="710" ht="12.75" customHeight="1">
      <c r="E710" s="307"/>
    </row>
    <row r="711" ht="12.75" customHeight="1">
      <c r="E711" s="307"/>
    </row>
    <row r="712" ht="12.75" customHeight="1">
      <c r="E712" s="307"/>
    </row>
    <row r="713" ht="12.75" customHeight="1">
      <c r="E713" s="307"/>
    </row>
    <row r="714" ht="12.75" customHeight="1">
      <c r="E714" s="307"/>
    </row>
    <row r="715" ht="12.75" customHeight="1">
      <c r="E715" s="307"/>
    </row>
    <row r="716" ht="12.75" customHeight="1">
      <c r="E716" s="307"/>
    </row>
    <row r="717" ht="12.75" customHeight="1">
      <c r="E717" s="307"/>
    </row>
    <row r="718" ht="12.75" customHeight="1">
      <c r="E718" s="307"/>
    </row>
    <row r="719" ht="12.75" customHeight="1">
      <c r="E719" s="307"/>
    </row>
    <row r="720" ht="12.75" customHeight="1">
      <c r="E720" s="307"/>
    </row>
    <row r="721" ht="12.75" customHeight="1">
      <c r="E721" s="307"/>
    </row>
    <row r="722" ht="12.75" customHeight="1">
      <c r="E722" s="307"/>
    </row>
    <row r="723" ht="12.75" customHeight="1">
      <c r="E723" s="307"/>
    </row>
    <row r="724" ht="12.75" customHeight="1">
      <c r="E724" s="307"/>
    </row>
    <row r="725" ht="12.75" customHeight="1">
      <c r="E725" s="307"/>
    </row>
    <row r="726" ht="12.75" customHeight="1">
      <c r="E726" s="307"/>
    </row>
    <row r="727" ht="12.75" customHeight="1">
      <c r="E727" s="307"/>
    </row>
    <row r="728" ht="12.75" customHeight="1">
      <c r="E728" s="307"/>
    </row>
    <row r="729" ht="12.75" customHeight="1">
      <c r="E729" s="307"/>
    </row>
    <row r="730" ht="12.75" customHeight="1">
      <c r="E730" s="307"/>
    </row>
    <row r="731" ht="12.75" customHeight="1">
      <c r="E731" s="307"/>
    </row>
    <row r="732" ht="12.75" customHeight="1">
      <c r="E732" s="307"/>
    </row>
    <row r="733" ht="12.75" customHeight="1">
      <c r="E733" s="307"/>
    </row>
    <row r="734" ht="12.75" customHeight="1">
      <c r="E734" s="307"/>
    </row>
    <row r="735" ht="12.75" customHeight="1">
      <c r="E735" s="307"/>
    </row>
    <row r="736" ht="12.75" customHeight="1">
      <c r="E736" s="307"/>
    </row>
    <row r="737" ht="12.75" customHeight="1">
      <c r="E737" s="307"/>
    </row>
    <row r="738" ht="12.75" customHeight="1">
      <c r="E738" s="307"/>
    </row>
    <row r="739" ht="12.75" customHeight="1">
      <c r="E739" s="307"/>
    </row>
    <row r="740" ht="12.75" customHeight="1">
      <c r="E740" s="307"/>
    </row>
    <row r="741" ht="12.75" customHeight="1">
      <c r="E741" s="307"/>
    </row>
    <row r="742" ht="12.75" customHeight="1">
      <c r="E742" s="307"/>
    </row>
    <row r="743" ht="12.75" customHeight="1">
      <c r="E743" s="307"/>
    </row>
    <row r="744" ht="12.75" customHeight="1">
      <c r="E744" s="307"/>
    </row>
    <row r="745" ht="12.75" customHeight="1">
      <c r="E745" s="307"/>
    </row>
    <row r="746" ht="12.75" customHeight="1">
      <c r="E746" s="307"/>
    </row>
    <row r="747" ht="12.75" customHeight="1">
      <c r="E747" s="307"/>
    </row>
    <row r="748" ht="12.75" customHeight="1">
      <c r="E748" s="307"/>
    </row>
    <row r="749" ht="12.75" customHeight="1">
      <c r="E749" s="307"/>
    </row>
    <row r="750" ht="12.75" customHeight="1">
      <c r="E750" s="307"/>
    </row>
    <row r="751" ht="12.75" customHeight="1">
      <c r="E751" s="307"/>
    </row>
    <row r="752" ht="12.75" customHeight="1">
      <c r="E752" s="307"/>
    </row>
    <row r="753" ht="12.75" customHeight="1">
      <c r="E753" s="307"/>
    </row>
    <row r="754" ht="12.75" customHeight="1">
      <c r="E754" s="307"/>
    </row>
    <row r="755" ht="12.75" customHeight="1">
      <c r="E755" s="307"/>
    </row>
    <row r="756" ht="12.75" customHeight="1">
      <c r="E756" s="307"/>
    </row>
    <row r="757" ht="12.75" customHeight="1">
      <c r="E757" s="307"/>
    </row>
    <row r="758" ht="12.75" customHeight="1">
      <c r="E758" s="307"/>
    </row>
    <row r="759" ht="12.75" customHeight="1">
      <c r="E759" s="307"/>
    </row>
    <row r="760" ht="12.75" customHeight="1">
      <c r="E760" s="307"/>
    </row>
    <row r="761" ht="12.75" customHeight="1">
      <c r="E761" s="307"/>
    </row>
    <row r="762" ht="12.75" customHeight="1">
      <c r="E762" s="307"/>
    </row>
    <row r="763" ht="12.75" customHeight="1">
      <c r="E763" s="307"/>
    </row>
    <row r="764" ht="12.75" customHeight="1">
      <c r="E764" s="307"/>
    </row>
    <row r="765" ht="12.75" customHeight="1">
      <c r="E765" s="307"/>
    </row>
    <row r="766" ht="12.75" customHeight="1">
      <c r="E766" s="307"/>
    </row>
    <row r="767" ht="12.75" customHeight="1">
      <c r="E767" s="307"/>
    </row>
    <row r="768" ht="12.75" customHeight="1">
      <c r="E768" s="307"/>
    </row>
    <row r="769" ht="12.75" customHeight="1">
      <c r="E769" s="307"/>
    </row>
    <row r="770" ht="12.75" customHeight="1">
      <c r="E770" s="307"/>
    </row>
    <row r="771" ht="12.75" customHeight="1">
      <c r="E771" s="307"/>
    </row>
    <row r="772" ht="12.75" customHeight="1">
      <c r="E772" s="307"/>
    </row>
    <row r="773" ht="12.75" customHeight="1">
      <c r="E773" s="307"/>
    </row>
    <row r="774" ht="12.75" customHeight="1">
      <c r="E774" s="307"/>
    </row>
    <row r="775" ht="12.75" customHeight="1">
      <c r="E775" s="307"/>
    </row>
    <row r="776" ht="12.75" customHeight="1">
      <c r="E776" s="307"/>
    </row>
    <row r="777" ht="12.75" customHeight="1">
      <c r="E777" s="307"/>
    </row>
    <row r="778" ht="12.75" customHeight="1">
      <c r="E778" s="307"/>
    </row>
    <row r="779" ht="12.75" customHeight="1">
      <c r="E779" s="307"/>
    </row>
    <row r="780" ht="12.75" customHeight="1">
      <c r="E780" s="307"/>
    </row>
    <row r="781" ht="12.75" customHeight="1">
      <c r="E781" s="307"/>
    </row>
    <row r="782" ht="12.75" customHeight="1">
      <c r="E782" s="307"/>
    </row>
    <row r="783" ht="12.75" customHeight="1">
      <c r="E783" s="307"/>
    </row>
    <row r="784" ht="12.75" customHeight="1">
      <c r="E784" s="307"/>
    </row>
    <row r="785" ht="12.75" customHeight="1">
      <c r="E785" s="307"/>
    </row>
    <row r="786" ht="12.75" customHeight="1">
      <c r="E786" s="307"/>
    </row>
    <row r="787" ht="12.75" customHeight="1">
      <c r="E787" s="307"/>
    </row>
    <row r="788" ht="12.75" customHeight="1">
      <c r="E788" s="307"/>
    </row>
    <row r="789" ht="12.75" customHeight="1">
      <c r="E789" s="307"/>
    </row>
    <row r="790" ht="12.75" customHeight="1">
      <c r="E790" s="307"/>
    </row>
    <row r="791" ht="12.75" customHeight="1">
      <c r="E791" s="307"/>
    </row>
    <row r="792" ht="12.75" customHeight="1">
      <c r="E792" s="307"/>
    </row>
    <row r="793" ht="12.75" customHeight="1">
      <c r="E793" s="307"/>
    </row>
    <row r="794" ht="12.75" customHeight="1">
      <c r="E794" s="307"/>
    </row>
    <row r="795" ht="12.75" customHeight="1">
      <c r="E795" s="307"/>
    </row>
    <row r="796" ht="12.75" customHeight="1">
      <c r="E796" s="307"/>
    </row>
    <row r="797" ht="12.75" customHeight="1">
      <c r="E797" s="307"/>
    </row>
    <row r="798" ht="12.75" customHeight="1">
      <c r="E798" s="307"/>
    </row>
    <row r="799" ht="12.75" customHeight="1">
      <c r="E799" s="307"/>
    </row>
    <row r="800" ht="12.75" customHeight="1">
      <c r="E800" s="307"/>
    </row>
    <row r="801" ht="12.75" customHeight="1">
      <c r="E801" s="307"/>
    </row>
    <row r="802" ht="12.75" customHeight="1">
      <c r="E802" s="307"/>
    </row>
    <row r="803" ht="12.75" customHeight="1">
      <c r="E803" s="307"/>
    </row>
    <row r="804" ht="12.75" customHeight="1">
      <c r="E804" s="307"/>
    </row>
    <row r="805" ht="12.75" customHeight="1">
      <c r="E805" s="307"/>
    </row>
    <row r="806" ht="12.75" customHeight="1">
      <c r="E806" s="307"/>
    </row>
    <row r="807" ht="12.75" customHeight="1">
      <c r="E807" s="307"/>
    </row>
    <row r="808" ht="12.75" customHeight="1">
      <c r="E808" s="307"/>
    </row>
    <row r="809" ht="12.75" customHeight="1">
      <c r="E809" s="307"/>
    </row>
    <row r="810" ht="12.75" customHeight="1">
      <c r="E810" s="307"/>
    </row>
    <row r="811" ht="12.75" customHeight="1">
      <c r="E811" s="307"/>
    </row>
    <row r="812" ht="12.75" customHeight="1">
      <c r="E812" s="307"/>
    </row>
    <row r="813" ht="12.75" customHeight="1">
      <c r="E813" s="307"/>
    </row>
    <row r="814" ht="12.75" customHeight="1">
      <c r="E814" s="307"/>
    </row>
    <row r="815" ht="12.75" customHeight="1">
      <c r="E815" s="307"/>
    </row>
    <row r="816" ht="12.75" customHeight="1">
      <c r="E816" s="307"/>
    </row>
    <row r="817" ht="12.75" customHeight="1">
      <c r="E817" s="307"/>
    </row>
    <row r="818" ht="12.75" customHeight="1">
      <c r="E818" s="307"/>
    </row>
    <row r="819" ht="12.75" customHeight="1">
      <c r="E819" s="307"/>
    </row>
    <row r="820" ht="12.75" customHeight="1">
      <c r="E820" s="307"/>
    </row>
    <row r="821" ht="12.75" customHeight="1">
      <c r="E821" s="307"/>
    </row>
    <row r="822" ht="12.75" customHeight="1">
      <c r="E822" s="307"/>
    </row>
    <row r="823" ht="12.75" customHeight="1">
      <c r="E823" s="307"/>
    </row>
    <row r="824" ht="12.75" customHeight="1">
      <c r="E824" s="307"/>
    </row>
    <row r="825" ht="12.75" customHeight="1">
      <c r="E825" s="307"/>
    </row>
    <row r="826" ht="12.75" customHeight="1">
      <c r="E826" s="307"/>
    </row>
    <row r="827" ht="12.75" customHeight="1">
      <c r="E827" s="307"/>
    </row>
    <row r="828" ht="12.75" customHeight="1">
      <c r="E828" s="307"/>
    </row>
    <row r="829" ht="12.75" customHeight="1">
      <c r="E829" s="307"/>
    </row>
    <row r="830" ht="12.75" customHeight="1">
      <c r="E830" s="307"/>
    </row>
    <row r="831" ht="12.75" customHeight="1">
      <c r="E831" s="307"/>
    </row>
    <row r="832" ht="12.75" customHeight="1">
      <c r="E832" s="307"/>
    </row>
    <row r="833" ht="12.75" customHeight="1">
      <c r="E833" s="307"/>
    </row>
    <row r="834" ht="12.75" customHeight="1">
      <c r="E834" s="307"/>
    </row>
    <row r="835" ht="12.75" customHeight="1">
      <c r="E835" s="307"/>
    </row>
    <row r="836" ht="12.75" customHeight="1">
      <c r="E836" s="307"/>
    </row>
    <row r="837" ht="12.75" customHeight="1">
      <c r="E837" s="307"/>
    </row>
    <row r="838" ht="12.75" customHeight="1">
      <c r="E838" s="307"/>
    </row>
    <row r="839" ht="12.75" customHeight="1">
      <c r="E839" s="307"/>
    </row>
    <row r="840" ht="12.75" customHeight="1">
      <c r="E840" s="307"/>
    </row>
    <row r="841" ht="12.75" customHeight="1">
      <c r="E841" s="307"/>
    </row>
    <row r="842" ht="12.75" customHeight="1">
      <c r="E842" s="307"/>
    </row>
    <row r="843" ht="12.75" customHeight="1">
      <c r="E843" s="307"/>
    </row>
    <row r="844" ht="12.75" customHeight="1">
      <c r="E844" s="307"/>
    </row>
    <row r="845" ht="12.75" customHeight="1">
      <c r="E845" s="307"/>
    </row>
    <row r="846" ht="12.75" customHeight="1">
      <c r="E846" s="307"/>
    </row>
    <row r="847" ht="12.75" customHeight="1">
      <c r="E847" s="307"/>
    </row>
    <row r="848" ht="12.75" customHeight="1">
      <c r="E848" s="307"/>
    </row>
    <row r="849" ht="12.75" customHeight="1">
      <c r="E849" s="307"/>
    </row>
    <row r="850" ht="12.75" customHeight="1">
      <c r="E850" s="307"/>
    </row>
    <row r="851" ht="12.75" customHeight="1">
      <c r="E851" s="307"/>
    </row>
    <row r="852" ht="12.75" customHeight="1">
      <c r="E852" s="307"/>
    </row>
    <row r="853" ht="12.75" customHeight="1">
      <c r="E853" s="307"/>
    </row>
    <row r="854" ht="12.75" customHeight="1">
      <c r="E854" s="307"/>
    </row>
    <row r="855" ht="12.75" customHeight="1">
      <c r="E855" s="307"/>
    </row>
    <row r="856" ht="12.75" customHeight="1">
      <c r="E856" s="307"/>
    </row>
    <row r="857" ht="12.75" customHeight="1">
      <c r="E857" s="307"/>
    </row>
    <row r="858" ht="12.75" customHeight="1">
      <c r="E858" s="307"/>
    </row>
    <row r="859" ht="12.75" customHeight="1">
      <c r="E859" s="307"/>
    </row>
    <row r="860" ht="12.75" customHeight="1">
      <c r="E860" s="307"/>
    </row>
    <row r="861" ht="12.75" customHeight="1">
      <c r="E861" s="307"/>
    </row>
    <row r="862" ht="12.75" customHeight="1">
      <c r="E862" s="307"/>
    </row>
    <row r="863" ht="12.75" customHeight="1">
      <c r="E863" s="307"/>
    </row>
    <row r="864" ht="12.75" customHeight="1">
      <c r="E864" s="307"/>
    </row>
    <row r="865" ht="12.75" customHeight="1">
      <c r="E865" s="307"/>
    </row>
    <row r="866" ht="12.75" customHeight="1">
      <c r="E866" s="307"/>
    </row>
    <row r="867" ht="12.75" customHeight="1">
      <c r="E867" s="307"/>
    </row>
    <row r="868" ht="12.75" customHeight="1">
      <c r="E868" s="307"/>
    </row>
    <row r="869" ht="12.75" customHeight="1">
      <c r="E869" s="307"/>
    </row>
    <row r="870" ht="12.75" customHeight="1">
      <c r="E870" s="307"/>
    </row>
    <row r="871" ht="12.75" customHeight="1">
      <c r="E871" s="307"/>
    </row>
    <row r="872" ht="12.75" customHeight="1">
      <c r="E872" s="307"/>
    </row>
    <row r="873" ht="12.75" customHeight="1">
      <c r="E873" s="307"/>
    </row>
    <row r="874" ht="12.75" customHeight="1">
      <c r="E874" s="307"/>
    </row>
    <row r="875" ht="12.75" customHeight="1">
      <c r="E875" s="307"/>
    </row>
    <row r="876" ht="12.75" customHeight="1">
      <c r="E876" s="307"/>
    </row>
    <row r="877" ht="12.75" customHeight="1">
      <c r="E877" s="307"/>
    </row>
    <row r="878" ht="12.75" customHeight="1">
      <c r="E878" s="307"/>
    </row>
    <row r="879" ht="12.75" customHeight="1">
      <c r="E879" s="307"/>
    </row>
    <row r="880" ht="12.75" customHeight="1">
      <c r="E880" s="307"/>
    </row>
    <row r="881" ht="12.75" customHeight="1">
      <c r="E881" s="307"/>
    </row>
    <row r="882" ht="12.75" customHeight="1">
      <c r="E882" s="307"/>
    </row>
    <row r="883" ht="12.75" customHeight="1">
      <c r="E883" s="307"/>
    </row>
    <row r="884" ht="12.75" customHeight="1">
      <c r="E884" s="307"/>
    </row>
    <row r="885" ht="12.75" customHeight="1">
      <c r="E885" s="307"/>
    </row>
    <row r="886" ht="12.75" customHeight="1">
      <c r="E886" s="307"/>
    </row>
    <row r="887" ht="12.75" customHeight="1">
      <c r="E887" s="307"/>
    </row>
    <row r="888" ht="12.75" customHeight="1">
      <c r="E888" s="307"/>
    </row>
    <row r="889" ht="12.75" customHeight="1">
      <c r="E889" s="307"/>
    </row>
    <row r="890" ht="12.75" customHeight="1">
      <c r="E890" s="307"/>
    </row>
    <row r="891" ht="12.75" customHeight="1">
      <c r="E891" s="307"/>
    </row>
    <row r="892" ht="12.75" customHeight="1">
      <c r="E892" s="307"/>
    </row>
    <row r="893" ht="12.75" customHeight="1">
      <c r="E893" s="307"/>
    </row>
    <row r="894" ht="12.75" customHeight="1">
      <c r="E894" s="307"/>
    </row>
    <row r="895" ht="12.75" customHeight="1">
      <c r="E895" s="307"/>
    </row>
    <row r="896" ht="12.75" customHeight="1">
      <c r="E896" s="307"/>
    </row>
    <row r="897" ht="12.75" customHeight="1">
      <c r="E897" s="307"/>
    </row>
    <row r="898" ht="12.75" customHeight="1">
      <c r="E898" s="307"/>
    </row>
    <row r="899" ht="12.75" customHeight="1">
      <c r="E899" s="307"/>
    </row>
    <row r="900" ht="12.75" customHeight="1">
      <c r="E900" s="307"/>
    </row>
    <row r="901" ht="12.75" customHeight="1">
      <c r="E901" s="307"/>
    </row>
    <row r="902" ht="12.75" customHeight="1">
      <c r="E902" s="307"/>
    </row>
    <row r="903" ht="12.75" customHeight="1">
      <c r="E903" s="307"/>
    </row>
    <row r="904" ht="12.75" customHeight="1">
      <c r="E904" s="307"/>
    </row>
    <row r="905" ht="12.75" customHeight="1">
      <c r="E905" s="307"/>
    </row>
    <row r="906" ht="12.75" customHeight="1">
      <c r="E906" s="307"/>
    </row>
    <row r="907" ht="12.75" customHeight="1">
      <c r="E907" s="307"/>
    </row>
    <row r="908" ht="12.75" customHeight="1">
      <c r="E908" s="307"/>
    </row>
    <row r="909" ht="12.75" customHeight="1">
      <c r="E909" s="307"/>
    </row>
    <row r="910" ht="12.75" customHeight="1">
      <c r="E910" s="307"/>
    </row>
    <row r="911" ht="12.75" customHeight="1">
      <c r="E911" s="307"/>
    </row>
    <row r="912" ht="12.75" customHeight="1">
      <c r="E912" s="307"/>
    </row>
    <row r="913" ht="12.75" customHeight="1">
      <c r="E913" s="307"/>
    </row>
    <row r="914" ht="12.75" customHeight="1">
      <c r="E914" s="307"/>
    </row>
    <row r="915" ht="12.75" customHeight="1">
      <c r="E915" s="307"/>
    </row>
    <row r="916" ht="12.75" customHeight="1">
      <c r="E916" s="307"/>
    </row>
    <row r="917" ht="12.75" customHeight="1">
      <c r="E917" s="307"/>
    </row>
    <row r="918" ht="12.75" customHeight="1">
      <c r="E918" s="307"/>
    </row>
    <row r="919" ht="12.75" customHeight="1">
      <c r="E919" s="307"/>
    </row>
    <row r="920" ht="12.75" customHeight="1">
      <c r="E920" s="307"/>
    </row>
    <row r="921" ht="12.75" customHeight="1">
      <c r="E921" s="307"/>
    </row>
    <row r="922" ht="12.75" customHeight="1">
      <c r="E922" s="307"/>
    </row>
    <row r="923" ht="12.75" customHeight="1">
      <c r="E923" s="307"/>
    </row>
    <row r="924" ht="12.75" customHeight="1">
      <c r="E924" s="307"/>
    </row>
    <row r="925" ht="12.75" customHeight="1">
      <c r="E925" s="307"/>
    </row>
    <row r="926" ht="12.75" customHeight="1">
      <c r="E926" s="307"/>
    </row>
    <row r="927" ht="12.75" customHeight="1">
      <c r="E927" s="307"/>
    </row>
    <row r="928" ht="12.75" customHeight="1">
      <c r="E928" s="307"/>
    </row>
    <row r="929" ht="12.75" customHeight="1">
      <c r="E929" s="307"/>
    </row>
    <row r="930" ht="12.75" customHeight="1">
      <c r="E930" s="307"/>
    </row>
    <row r="931" ht="12.75" customHeight="1">
      <c r="E931" s="307"/>
    </row>
    <row r="932" ht="12.75" customHeight="1">
      <c r="E932" s="307"/>
    </row>
    <row r="933" ht="12.75" customHeight="1">
      <c r="E933" s="307"/>
    </row>
    <row r="934" ht="12.75" customHeight="1">
      <c r="E934" s="307"/>
    </row>
    <row r="935" ht="12.75" customHeight="1">
      <c r="E935" s="307"/>
    </row>
    <row r="936" ht="12.75" customHeight="1">
      <c r="E936" s="307"/>
    </row>
    <row r="937" ht="12.75" customHeight="1">
      <c r="E937" s="307"/>
    </row>
    <row r="938" ht="12.75" customHeight="1">
      <c r="E938" s="307"/>
    </row>
    <row r="939" ht="12.75" customHeight="1">
      <c r="E939" s="307"/>
    </row>
    <row r="940" ht="12.75" customHeight="1">
      <c r="E940" s="307"/>
    </row>
    <row r="941" ht="12.75" customHeight="1">
      <c r="E941" s="307"/>
    </row>
    <row r="942" ht="12.75" customHeight="1">
      <c r="E942" s="307"/>
    </row>
    <row r="943" ht="12.75" customHeight="1">
      <c r="E943" s="307"/>
    </row>
    <row r="944" ht="12.75" customHeight="1">
      <c r="E944" s="307"/>
    </row>
    <row r="945" ht="12.75" customHeight="1">
      <c r="E945" s="307"/>
    </row>
    <row r="946" ht="12.75" customHeight="1">
      <c r="E946" s="307"/>
    </row>
    <row r="947" ht="12.75" customHeight="1">
      <c r="E947" s="307"/>
    </row>
    <row r="948" ht="12.75" customHeight="1">
      <c r="E948" s="307"/>
    </row>
    <row r="949" ht="12.75" customHeight="1">
      <c r="E949" s="307"/>
    </row>
    <row r="950" ht="12.75" customHeight="1">
      <c r="E950" s="307"/>
    </row>
    <row r="951" ht="12.75" customHeight="1">
      <c r="E951" s="307"/>
    </row>
    <row r="952" ht="12.75" customHeight="1">
      <c r="E952" s="307"/>
    </row>
    <row r="953" ht="12.75" customHeight="1">
      <c r="E953" s="307"/>
    </row>
    <row r="954" ht="12.75" customHeight="1">
      <c r="E954" s="307"/>
    </row>
    <row r="955" ht="12.75" customHeight="1">
      <c r="E955" s="307"/>
    </row>
    <row r="956" ht="12.75" customHeight="1">
      <c r="E956" s="307"/>
    </row>
    <row r="957" ht="12.75" customHeight="1">
      <c r="E957" s="307"/>
    </row>
    <row r="958" ht="12.75" customHeight="1">
      <c r="E958" s="307"/>
    </row>
    <row r="959" ht="12.75" customHeight="1">
      <c r="E959" s="307"/>
    </row>
    <row r="960" ht="12.75" customHeight="1">
      <c r="E960" s="307"/>
    </row>
    <row r="961" ht="12.75" customHeight="1">
      <c r="E961" s="307"/>
    </row>
    <row r="962" ht="12.75" customHeight="1">
      <c r="E962" s="307"/>
    </row>
    <row r="963" ht="12.75" customHeight="1">
      <c r="E963" s="307"/>
    </row>
    <row r="964" ht="12.75" customHeight="1">
      <c r="E964" s="307"/>
    </row>
    <row r="965" ht="12.75" customHeight="1">
      <c r="E965" s="307"/>
    </row>
    <row r="966" ht="12.75" customHeight="1">
      <c r="E966" s="307"/>
    </row>
    <row r="967" ht="12.75" customHeight="1">
      <c r="E967" s="307"/>
    </row>
    <row r="968" ht="12.75" customHeight="1">
      <c r="E968" s="307"/>
    </row>
    <row r="969" ht="12.75" customHeight="1">
      <c r="E969" s="307"/>
    </row>
    <row r="970" ht="12.75" customHeight="1">
      <c r="E970" s="307"/>
    </row>
    <row r="971" ht="12.75" customHeight="1">
      <c r="E971" s="307"/>
    </row>
    <row r="972" ht="12.75" customHeight="1">
      <c r="E972" s="307"/>
    </row>
    <row r="973" ht="12.75" customHeight="1">
      <c r="E973" s="307"/>
    </row>
    <row r="974" ht="12.75" customHeight="1">
      <c r="E974" s="307"/>
    </row>
    <row r="975" ht="12.75" customHeight="1">
      <c r="E975" s="307"/>
    </row>
    <row r="976" ht="12.75" customHeight="1">
      <c r="E976" s="307"/>
    </row>
    <row r="977" ht="12.75" customHeight="1">
      <c r="E977" s="307"/>
    </row>
    <row r="978" ht="12.75" customHeight="1">
      <c r="E978" s="307"/>
    </row>
    <row r="979" ht="12.75" customHeight="1">
      <c r="E979" s="307"/>
    </row>
    <row r="980" ht="12.75" customHeight="1">
      <c r="E980" s="307"/>
    </row>
    <row r="981" ht="12.75" customHeight="1">
      <c r="E981" s="307"/>
    </row>
    <row r="982" ht="12.75" customHeight="1">
      <c r="E982" s="307"/>
    </row>
    <row r="983" ht="12.75" customHeight="1">
      <c r="E983" s="307"/>
    </row>
    <row r="984" ht="12.75" customHeight="1">
      <c r="E984" s="307"/>
    </row>
    <row r="985" ht="12.75" customHeight="1">
      <c r="E985" s="307"/>
    </row>
    <row r="986" ht="12.75" customHeight="1">
      <c r="E986" s="307"/>
    </row>
    <row r="987" ht="12.75" customHeight="1">
      <c r="E987" s="307"/>
    </row>
    <row r="988" ht="12.75" customHeight="1">
      <c r="E988" s="307"/>
    </row>
    <row r="989" ht="12.75" customHeight="1">
      <c r="E989" s="307"/>
    </row>
    <row r="990" ht="12.75" customHeight="1">
      <c r="E990" s="307"/>
    </row>
    <row r="991" ht="12.75" customHeight="1">
      <c r="E991" s="307"/>
    </row>
    <row r="992" ht="12.75" customHeight="1">
      <c r="E992" s="307"/>
    </row>
    <row r="993" ht="12.75" customHeight="1">
      <c r="E993" s="307"/>
    </row>
    <row r="994" ht="12.75" customHeight="1">
      <c r="E994" s="307"/>
    </row>
  </sheetData>
  <mergeCells count="3">
    <mergeCell ref="A2:F2"/>
    <mergeCell ref="D4:F4"/>
    <mergeCell ref="B10:B11"/>
  </mergeCells>
  <printOptions/>
  <pageMargins bottom="0.7480314960629921" footer="0.0" header="0.0" left="0.905511811023622" right="0.5118110236220472" top="0.7480314960629921"/>
  <pageSetup paperSize="9" scale="80" orientation="portrait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63"/>
    <col customWidth="1" min="2" max="2" width="20.88"/>
    <col customWidth="1" min="3" max="6" width="9.13"/>
    <col customWidth="1" min="7" max="26" width="8.63"/>
  </cols>
  <sheetData>
    <row r="1" ht="19.5" customHeight="1">
      <c r="A1" s="308" t="s">
        <v>327</v>
      </c>
      <c r="B1" s="309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ht="19.5" customHeight="1">
      <c r="A2" s="310" t="s">
        <v>328</v>
      </c>
      <c r="B2" s="311" t="s">
        <v>329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ht="19.5" customHeight="1">
      <c r="A3" s="312">
        <v>1.0</v>
      </c>
      <c r="B3" s="313">
        <v>33.629999999999995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ht="19.5" customHeight="1">
      <c r="A4" s="312">
        <v>2.0</v>
      </c>
      <c r="B4" s="313">
        <v>43.13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ht="19.5" customHeight="1">
      <c r="A5" s="312">
        <v>3.0</v>
      </c>
      <c r="B5" s="313">
        <v>48.68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ht="19.5" customHeight="1">
      <c r="A6" s="312">
        <v>4.0</v>
      </c>
      <c r="B6" s="313">
        <v>52.62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ht="19.5" customHeight="1">
      <c r="A7" s="312">
        <v>5.0</v>
      </c>
      <c r="B7" s="313">
        <v>55.67999999999999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ht="19.5" customHeight="1">
      <c r="A8" s="312">
        <v>6.0</v>
      </c>
      <c r="B8" s="313">
        <v>58.18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ht="19.5" customHeight="1">
      <c r="A9" s="312">
        <v>7.0</v>
      </c>
      <c r="B9" s="313">
        <v>60.29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ht="19.5" customHeight="1">
      <c r="A10" s="312">
        <v>8.0</v>
      </c>
      <c r="B10" s="313">
        <v>62.12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ht="19.5" customHeight="1">
      <c r="A11" s="312">
        <v>9.0</v>
      </c>
      <c r="B11" s="313">
        <v>63.73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ht="19.5" customHeight="1">
      <c r="A12" s="312">
        <v>10.0</v>
      </c>
      <c r="B12" s="313">
        <v>65.18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ht="19.5" customHeight="1">
      <c r="A13" s="312">
        <v>11.0</v>
      </c>
      <c r="B13" s="313">
        <v>66.47999999999999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ht="19.5" customHeight="1">
      <c r="A14" s="312">
        <v>12.0</v>
      </c>
      <c r="B14" s="313">
        <v>67.67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ht="19.5" customHeight="1">
      <c r="A15" s="312">
        <v>13.0</v>
      </c>
      <c r="B15" s="313">
        <v>68.77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ht="19.5" customHeight="1">
      <c r="A16" s="312">
        <v>14.0</v>
      </c>
      <c r="B16" s="313">
        <v>69.78999999999999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ht="19.5" customHeight="1">
      <c r="A17" s="314">
        <v>15.0</v>
      </c>
      <c r="B17" s="315">
        <v>70.73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ht="19.5" customHeight="1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ht="19.5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ht="19.5" customHeight="1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ht="19.5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ht="19.5" customHeight="1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ht="19.5" customHeight="1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ht="19.5" customHeight="1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ht="19.5" customHeight="1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ht="19.5" customHeight="1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ht="19.5" customHeight="1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ht="19.5" customHeight="1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ht="19.5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ht="19.5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ht="19.5" customHeight="1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ht="19.5" customHeight="1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ht="19.5" customHeight="1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ht="19.5" customHeight="1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ht="19.5" customHeight="1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ht="19.5" customHeight="1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ht="19.5" customHeight="1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ht="19.5" customHeight="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ht="19.5" customHeight="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ht="19.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ht="19.5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ht="19.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ht="19.5" customHeigh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ht="19.5" customHeight="1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ht="19.5" customHeigh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ht="19.5" customHeight="1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ht="19.5" customHeight="1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ht="19.5" customHeight="1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ht="19.5" customHeight="1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ht="19.5" customHeight="1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ht="19.5" customHeight="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ht="19.5" customHeight="1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ht="19.5" customHeight="1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ht="19.5" customHeight="1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ht="19.5" customHeight="1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ht="19.5" customHeight="1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ht="19.5" customHeight="1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ht="19.5" customHeight="1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ht="19.5" customHeight="1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ht="19.5" customHeight="1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ht="19.5" customHeight="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ht="19.5" customHeight="1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ht="19.5" customHeight="1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ht="19.5" customHeight="1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ht="19.5" customHeight="1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ht="19.5" customHeight="1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ht="19.5" customHeight="1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ht="19.5" customHeight="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ht="19.5" customHeight="1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ht="19.5" customHeight="1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ht="19.5" customHeight="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ht="19.5" customHeight="1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ht="19.5" customHeight="1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ht="19.5" customHeight="1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ht="19.5" customHeight="1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ht="19.5" customHeight="1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ht="19.5" customHeight="1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ht="19.5" customHeight="1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ht="19.5" customHeight="1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ht="19.5" customHeight="1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ht="19.5" customHeight="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ht="19.5" customHeight="1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ht="19.5" customHeight="1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ht="19.5" customHeight="1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ht="19.5" customHeight="1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ht="19.5" customHeight="1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ht="19.5" customHeight="1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ht="19.5" customHeight="1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ht="19.5" customHeight="1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ht="19.5" customHeight="1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ht="19.5" customHeight="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ht="19.5" customHeight="1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ht="19.5" customHeight="1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ht="19.5" customHeight="1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ht="19.5" customHeight="1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ht="19.5" customHeight="1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ht="19.5" customHeight="1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ht="19.5" customHeight="1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ht="19.5" customHeight="1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ht="19.5" customHeight="1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ht="19.5" customHeight="1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ht="19.5" customHeight="1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ht="19.5" customHeight="1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ht="19.5" customHeight="1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ht="19.5" customHeight="1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ht="19.5" customHeight="1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ht="19.5" customHeight="1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ht="19.5" customHeight="1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ht="19.5" customHeight="1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ht="19.5" customHeight="1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ht="19.5" customHeight="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ht="19.5" customHeight="1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ht="19.5" customHeight="1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ht="19.5" customHeight="1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ht="19.5" customHeight="1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ht="19.5" customHeight="1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ht="19.5" customHeight="1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ht="19.5" customHeight="1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ht="19.5" customHeight="1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ht="19.5" customHeight="1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ht="19.5" customHeight="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ht="19.5" customHeight="1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ht="19.5" customHeight="1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ht="19.5" customHeight="1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ht="19.5" customHeight="1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ht="19.5" customHeight="1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ht="19.5" customHeight="1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ht="19.5" customHeight="1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ht="19.5" customHeight="1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ht="19.5" customHeight="1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ht="19.5" customHeight="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ht="19.5" customHeight="1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ht="19.5" customHeight="1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ht="19.5" customHeight="1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ht="19.5" customHeight="1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ht="19.5" customHeight="1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ht="19.5" customHeight="1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ht="19.5" customHeight="1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ht="19.5" customHeight="1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ht="19.5" customHeight="1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ht="19.5" customHeight="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ht="19.5" customHeight="1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ht="19.5" customHeight="1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ht="19.5" customHeight="1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ht="19.5" customHeight="1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ht="19.5" customHeight="1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ht="19.5" customHeight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ht="19.5" customHeight="1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ht="19.5" customHeight="1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ht="19.5" customHeight="1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ht="19.5" customHeight="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ht="19.5" customHeight="1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ht="19.5" customHeight="1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ht="19.5" customHeight="1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ht="19.5" customHeight="1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ht="19.5" customHeight="1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ht="19.5" customHeight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ht="19.5" customHeight="1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ht="19.5" customHeight="1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ht="19.5" customHeight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ht="19.5" customHeight="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ht="19.5" customHeight="1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ht="19.5" customHeight="1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ht="19.5" customHeight="1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ht="19.5" customHeight="1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ht="19.5" customHeight="1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ht="19.5" customHeight="1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ht="19.5" customHeight="1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ht="19.5" customHeight="1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ht="19.5" customHeight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ht="19.5" customHeight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ht="19.5" customHeight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ht="19.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ht="19.5" customHeight="1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ht="19.5" customHeight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ht="19.5" customHeight="1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ht="19.5" customHeight="1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ht="19.5" customHeight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ht="19.5" customHeight="1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ht="19.5" customHeight="1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ht="19.5" customHeight="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ht="19.5" customHeight="1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ht="19.5" customHeight="1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ht="19.5" customHeight="1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ht="19.5" customHeight="1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ht="19.5" customHeight="1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ht="19.5" customHeight="1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ht="19.5" customHeight="1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ht="19.5" customHeight="1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ht="19.5" customHeight="1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ht="19.5" customHeight="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ht="19.5" customHeight="1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ht="19.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ht="19.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ht="19.5" customHeight="1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ht="19.5" customHeight="1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ht="19.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ht="19.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ht="19.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ht="19.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ht="19.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ht="19.5" customHeight="1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ht="19.5" customHeight="1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ht="19.5" customHeight="1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ht="19.5" customHeight="1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ht="19.5" customHeight="1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ht="19.5" customHeight="1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ht="19.5" customHeight="1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ht="19.5" customHeight="1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ht="19.5" customHeight="1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ht="19.5" customHeight="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ht="19.5" customHeight="1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ht="19.5" customHeight="1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ht="19.5" customHeight="1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ht="19.5" customHeight="1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ht="19.5" customHeight="1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ht="19.5" customHeight="1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ht="19.5" customHeight="1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ht="19.5" customHeight="1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ht="19.5" customHeight="1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ht="19.5" customHeight="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ht="19.5" customHeight="1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ht="19.5" customHeight="1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ht="19.5" customHeight="1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ht="19.5" customHeight="1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ht="19.5" customHeight="1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ht="19.5" customHeight="1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ht="19.5" customHeight="1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ht="19.5" customHeight="1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ht="19.5" customHeight="1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ht="19.5" customHeight="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ht="19.5" customHeight="1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ht="19.5" customHeight="1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ht="19.5" customHeight="1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ht="19.5" customHeight="1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ht="19.5" customHeight="1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ht="19.5" customHeight="1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ht="19.5" customHeight="1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ht="19.5" customHeight="1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ht="19.5" customHeight="1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ht="19.5" customHeight="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ht="19.5" customHeight="1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ht="19.5" customHeight="1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ht="19.5" customHeight="1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ht="19.5" customHeight="1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ht="19.5" customHeight="1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ht="19.5" customHeight="1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ht="19.5" customHeight="1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ht="19.5" customHeight="1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ht="19.5" customHeight="1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ht="19.5" customHeight="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ht="19.5" customHeight="1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ht="19.5" customHeight="1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ht="19.5" customHeight="1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ht="19.5" customHeight="1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ht="19.5" customHeight="1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ht="19.5" customHeight="1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ht="19.5" customHeight="1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ht="19.5" customHeight="1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ht="19.5" customHeight="1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ht="19.5" customHeight="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ht="19.5" customHeight="1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ht="19.5" customHeight="1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ht="19.5" customHeight="1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ht="19.5" customHeight="1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ht="19.5" customHeight="1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ht="19.5" customHeight="1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ht="19.5" customHeight="1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ht="19.5" customHeight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ht="19.5" customHeight="1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ht="19.5" customHeight="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ht="19.5" customHeight="1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ht="19.5" customHeight="1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ht="19.5" customHeight="1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ht="19.5" customHeight="1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ht="19.5" customHeight="1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ht="19.5" customHeight="1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ht="19.5" customHeight="1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ht="19.5" customHeight="1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ht="19.5" customHeight="1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ht="19.5" customHeight="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ht="19.5" customHeight="1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ht="19.5" customHeight="1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ht="19.5" customHeight="1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ht="19.5" customHeight="1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ht="19.5" customHeight="1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ht="19.5" customHeight="1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ht="19.5" customHeight="1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ht="19.5" customHeight="1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ht="19.5" customHeight="1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ht="19.5" customHeight="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ht="19.5" customHeight="1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ht="19.5" customHeight="1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ht="19.5" customHeight="1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ht="19.5" customHeight="1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ht="19.5" customHeight="1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ht="19.5" customHeight="1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ht="19.5" customHeight="1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ht="19.5" customHeight="1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ht="19.5" customHeight="1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ht="19.5" customHeight="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ht="19.5" customHeight="1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ht="19.5" customHeight="1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ht="19.5" customHeight="1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ht="19.5" customHeight="1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ht="19.5" customHeight="1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ht="19.5" customHeight="1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ht="19.5" customHeight="1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ht="19.5" customHeight="1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ht="19.5" customHeight="1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ht="19.5" customHeight="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ht="19.5" customHeight="1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ht="19.5" customHeight="1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ht="19.5" customHeight="1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ht="19.5" customHeight="1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ht="19.5" customHeight="1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ht="19.5" customHeight="1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ht="19.5" customHeight="1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ht="19.5" customHeight="1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ht="19.5" customHeight="1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ht="19.5" customHeight="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ht="19.5" customHeight="1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ht="19.5" customHeight="1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ht="19.5" customHeight="1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ht="19.5" customHeight="1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ht="19.5" customHeight="1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ht="19.5" customHeight="1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ht="19.5" customHeight="1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ht="19.5" customHeight="1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ht="19.5" customHeight="1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ht="19.5" customHeight="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ht="19.5" customHeight="1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ht="19.5" customHeight="1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ht="19.5" customHeight="1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ht="19.5" customHeight="1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ht="19.5" customHeight="1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ht="19.5" customHeight="1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ht="19.5" customHeight="1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ht="19.5" customHeight="1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ht="19.5" customHeight="1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ht="19.5" customHeight="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ht="19.5" customHeight="1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ht="19.5" customHeight="1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ht="19.5" customHeight="1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ht="19.5" customHeight="1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ht="19.5" customHeight="1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ht="19.5" customHeight="1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ht="19.5" customHeight="1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ht="19.5" customHeight="1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ht="19.5" customHeight="1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ht="19.5" customHeight="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ht="19.5" customHeight="1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ht="19.5" customHeight="1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ht="19.5" customHeight="1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ht="19.5" customHeight="1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ht="19.5" customHeight="1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ht="19.5" customHeight="1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ht="19.5" customHeight="1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ht="19.5" customHeight="1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ht="19.5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ht="19.5" customHeight="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ht="19.5" customHeight="1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ht="19.5" customHeight="1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ht="19.5" customHeight="1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ht="19.5" customHeight="1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ht="19.5" customHeight="1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ht="19.5" customHeight="1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ht="19.5" customHeight="1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ht="19.5" customHeight="1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ht="19.5" customHeight="1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ht="19.5" customHeight="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ht="19.5" customHeight="1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ht="19.5" customHeight="1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ht="19.5" customHeight="1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ht="19.5" customHeight="1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ht="19.5" customHeight="1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ht="19.5" customHeight="1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ht="19.5" customHeight="1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ht="19.5" customHeight="1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ht="19.5" customHeight="1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ht="19.5" customHeight="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ht="19.5" customHeight="1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ht="19.5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ht="19.5" customHeight="1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ht="19.5" customHeight="1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ht="19.5" customHeight="1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ht="19.5" customHeight="1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ht="19.5" customHeight="1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ht="19.5" customHeight="1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ht="19.5" customHeight="1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ht="19.5" customHeight="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ht="19.5" customHeight="1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ht="19.5" customHeight="1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ht="19.5" customHeight="1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ht="19.5" customHeight="1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ht="19.5" customHeight="1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ht="19.5" customHeight="1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ht="19.5" customHeight="1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ht="19.5" customHeight="1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ht="19.5" customHeight="1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ht="19.5" customHeight="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ht="19.5" customHeight="1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ht="19.5" customHeight="1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ht="19.5" customHeight="1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ht="19.5" customHeight="1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ht="19.5" customHeight="1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ht="19.5" customHeight="1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ht="19.5" customHeight="1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ht="19.5" customHeight="1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ht="19.5" customHeight="1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ht="19.5" customHeight="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ht="19.5" customHeight="1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ht="19.5" customHeight="1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ht="19.5" customHeight="1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ht="19.5" customHeight="1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ht="19.5" customHeight="1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ht="19.5" customHeight="1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ht="19.5" customHeight="1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ht="19.5" customHeight="1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ht="19.5" customHeight="1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ht="19.5" customHeight="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ht="19.5" customHeight="1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ht="19.5" customHeight="1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ht="19.5" customHeight="1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ht="19.5" customHeight="1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ht="19.5" customHeight="1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ht="19.5" customHeight="1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ht="19.5" customHeight="1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ht="19.5" customHeight="1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ht="19.5" customHeight="1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ht="19.5" customHeight="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ht="19.5" customHeight="1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ht="19.5" customHeight="1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ht="19.5" customHeight="1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ht="19.5" customHeight="1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ht="19.5" customHeight="1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ht="19.5" customHeight="1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ht="19.5" customHeight="1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ht="19.5" customHeight="1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ht="19.5" customHeight="1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ht="19.5" customHeight="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ht="19.5" customHeight="1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ht="19.5" customHeight="1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ht="19.5" customHeight="1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ht="19.5" customHeight="1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ht="19.5" customHeight="1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ht="19.5" customHeight="1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ht="19.5" customHeight="1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ht="19.5" customHeight="1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ht="19.5" customHeight="1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ht="19.5" customHeight="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ht="19.5" customHeight="1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ht="19.5" customHeight="1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ht="19.5" customHeight="1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ht="19.5" customHeight="1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ht="19.5" customHeight="1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ht="19.5" customHeight="1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ht="19.5" customHeight="1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ht="19.5" customHeight="1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ht="19.5" customHeight="1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ht="19.5" customHeight="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ht="19.5" customHeight="1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ht="19.5" customHeight="1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ht="19.5" customHeight="1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ht="19.5" customHeight="1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ht="19.5" customHeight="1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ht="19.5" customHeight="1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ht="19.5" customHeight="1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ht="19.5" customHeight="1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ht="19.5" customHeight="1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ht="19.5" customHeight="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ht="19.5" customHeight="1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ht="19.5" customHeight="1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ht="19.5" customHeight="1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ht="19.5" customHeight="1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ht="19.5" customHeight="1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ht="19.5" customHeight="1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ht="19.5" customHeight="1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ht="19.5" customHeight="1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ht="19.5" customHeight="1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ht="19.5" customHeight="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ht="19.5" customHeight="1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ht="19.5" customHeight="1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ht="19.5" customHeight="1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ht="19.5" customHeight="1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ht="19.5" customHeight="1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ht="19.5" customHeight="1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ht="19.5" customHeight="1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ht="19.5" customHeight="1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ht="19.5" customHeight="1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ht="19.5" customHeight="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ht="19.5" customHeight="1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ht="19.5" customHeight="1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ht="19.5" customHeight="1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ht="19.5" customHeight="1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ht="19.5" customHeight="1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ht="19.5" customHeight="1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ht="19.5" customHeight="1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ht="19.5" customHeight="1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ht="19.5" customHeight="1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ht="19.5" customHeight="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ht="19.5" customHeight="1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ht="19.5" customHeight="1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ht="19.5" customHeight="1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ht="19.5" customHeight="1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ht="19.5" customHeight="1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ht="19.5" customHeight="1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ht="19.5" customHeight="1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ht="19.5" customHeight="1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ht="19.5" customHeight="1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ht="19.5" customHeight="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ht="19.5" customHeight="1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ht="19.5" customHeight="1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ht="19.5" customHeight="1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ht="19.5" customHeight="1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ht="19.5" customHeight="1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ht="19.5" customHeight="1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ht="19.5" customHeight="1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ht="19.5" customHeight="1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ht="19.5" customHeight="1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ht="19.5" customHeight="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ht="19.5" customHeight="1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ht="19.5" customHeight="1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ht="19.5" customHeight="1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ht="19.5" customHeight="1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ht="19.5" customHeight="1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ht="19.5" customHeight="1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ht="19.5" customHeight="1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ht="19.5" customHeight="1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ht="19.5" customHeight="1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ht="19.5" customHeight="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ht="19.5" customHeight="1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ht="19.5" customHeight="1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ht="19.5" customHeight="1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ht="19.5" customHeight="1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ht="19.5" customHeight="1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ht="19.5" customHeight="1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ht="19.5" customHeight="1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</row>
    <row r="539" ht="19.5" customHeight="1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</row>
    <row r="540" ht="19.5" customHeight="1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</row>
    <row r="541" ht="19.5" customHeight="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</row>
    <row r="542" ht="19.5" customHeight="1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</row>
    <row r="543" ht="19.5" customHeight="1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</row>
    <row r="544" ht="19.5" customHeight="1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</row>
    <row r="545" ht="19.5" customHeight="1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</row>
    <row r="546" ht="19.5" customHeight="1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</row>
    <row r="547" ht="19.5" customHeight="1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</row>
    <row r="548" ht="19.5" customHeight="1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</row>
    <row r="549" ht="19.5" customHeight="1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</row>
    <row r="550" ht="19.5" customHeight="1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</row>
    <row r="551" ht="19.5" customHeight="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</row>
    <row r="552" ht="19.5" customHeight="1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</row>
    <row r="553" ht="19.5" customHeight="1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</row>
    <row r="554" ht="19.5" customHeight="1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</row>
    <row r="555" ht="19.5" customHeight="1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</row>
    <row r="556" ht="19.5" customHeight="1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</row>
    <row r="557" ht="19.5" customHeight="1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</row>
    <row r="558" ht="19.5" customHeight="1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</row>
    <row r="559" ht="19.5" customHeight="1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</row>
    <row r="560" ht="19.5" customHeight="1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</row>
    <row r="561" ht="19.5" customHeight="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</row>
    <row r="562" ht="19.5" customHeight="1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</row>
    <row r="563" ht="19.5" customHeight="1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</row>
    <row r="564" ht="19.5" customHeight="1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</row>
    <row r="565" ht="19.5" customHeight="1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</row>
    <row r="566" ht="19.5" customHeight="1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</row>
    <row r="567" ht="19.5" customHeight="1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</row>
    <row r="568" ht="19.5" customHeight="1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</row>
    <row r="569" ht="19.5" customHeight="1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</row>
    <row r="570" ht="19.5" customHeight="1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</row>
    <row r="571" ht="19.5" customHeight="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</row>
    <row r="572" ht="19.5" customHeight="1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</row>
    <row r="573" ht="19.5" customHeight="1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</row>
    <row r="574" ht="19.5" customHeight="1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</row>
    <row r="575" ht="19.5" customHeight="1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</row>
    <row r="576" ht="19.5" customHeight="1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</row>
    <row r="577" ht="19.5" customHeight="1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</row>
    <row r="578" ht="19.5" customHeight="1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</row>
    <row r="579" ht="19.5" customHeight="1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</row>
    <row r="580" ht="19.5" customHeight="1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</row>
    <row r="581" ht="19.5" customHeight="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</row>
    <row r="582" ht="19.5" customHeight="1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</row>
    <row r="583" ht="19.5" customHeight="1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</row>
    <row r="584" ht="19.5" customHeight="1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</row>
    <row r="585" ht="19.5" customHeight="1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</row>
    <row r="586" ht="19.5" customHeight="1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</row>
    <row r="587" ht="19.5" customHeight="1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</row>
    <row r="588" ht="19.5" customHeight="1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</row>
    <row r="589" ht="19.5" customHeight="1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</row>
    <row r="590" ht="19.5" customHeight="1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</row>
    <row r="591" ht="19.5" customHeight="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</row>
    <row r="592" ht="19.5" customHeight="1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</row>
    <row r="593" ht="19.5" customHeight="1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</row>
    <row r="594" ht="19.5" customHeight="1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</row>
    <row r="595" ht="19.5" customHeight="1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</row>
    <row r="596" ht="19.5" customHeight="1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</row>
    <row r="597" ht="19.5" customHeight="1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</row>
    <row r="598" ht="19.5" customHeight="1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</row>
    <row r="599" ht="19.5" customHeight="1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</row>
    <row r="600" ht="19.5" customHeight="1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</row>
    <row r="601" ht="19.5" customHeight="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</row>
    <row r="602" ht="19.5" customHeight="1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</row>
    <row r="603" ht="19.5" customHeight="1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</row>
    <row r="604" ht="19.5" customHeight="1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</row>
    <row r="605" ht="19.5" customHeight="1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</row>
    <row r="606" ht="19.5" customHeight="1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</row>
    <row r="607" ht="19.5" customHeight="1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</row>
    <row r="608" ht="19.5" customHeight="1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</row>
    <row r="609" ht="19.5" customHeight="1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</row>
    <row r="610" ht="19.5" customHeight="1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</row>
    <row r="611" ht="19.5" customHeight="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</row>
    <row r="612" ht="19.5" customHeight="1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</row>
    <row r="613" ht="19.5" customHeight="1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</row>
    <row r="614" ht="19.5" customHeight="1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</row>
    <row r="615" ht="19.5" customHeight="1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</row>
    <row r="616" ht="19.5" customHeight="1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</row>
    <row r="617" ht="19.5" customHeight="1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</row>
    <row r="618" ht="19.5" customHeight="1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</row>
    <row r="619" ht="19.5" customHeight="1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</row>
    <row r="620" ht="19.5" customHeight="1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</row>
    <row r="621" ht="19.5" customHeight="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</row>
    <row r="622" ht="19.5" customHeight="1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</row>
    <row r="623" ht="19.5" customHeight="1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</row>
    <row r="624" ht="19.5" customHeight="1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</row>
    <row r="625" ht="19.5" customHeight="1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</row>
    <row r="626" ht="19.5" customHeight="1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</row>
    <row r="627" ht="19.5" customHeight="1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</row>
    <row r="628" ht="19.5" customHeight="1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</row>
    <row r="629" ht="19.5" customHeight="1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</row>
    <row r="630" ht="19.5" customHeight="1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</row>
    <row r="631" ht="19.5" customHeight="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</row>
    <row r="632" ht="19.5" customHeight="1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</row>
    <row r="633" ht="19.5" customHeight="1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</row>
    <row r="634" ht="19.5" customHeight="1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</row>
    <row r="635" ht="19.5" customHeight="1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</row>
    <row r="636" ht="19.5" customHeight="1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</row>
    <row r="637" ht="19.5" customHeight="1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</row>
    <row r="638" ht="19.5" customHeight="1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</row>
    <row r="639" ht="19.5" customHeight="1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</row>
    <row r="640" ht="19.5" customHeight="1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</row>
    <row r="641" ht="19.5" customHeight="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</row>
    <row r="642" ht="19.5" customHeight="1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</row>
    <row r="643" ht="19.5" customHeight="1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</row>
    <row r="644" ht="19.5" customHeight="1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</row>
    <row r="645" ht="19.5" customHeight="1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</row>
    <row r="646" ht="19.5" customHeight="1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</row>
    <row r="647" ht="19.5" customHeight="1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</row>
    <row r="648" ht="19.5" customHeight="1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</row>
    <row r="649" ht="19.5" customHeight="1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</row>
    <row r="650" ht="19.5" customHeight="1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</row>
    <row r="651" ht="19.5" customHeight="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</row>
    <row r="652" ht="19.5" customHeight="1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</row>
    <row r="653" ht="19.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</row>
    <row r="654" ht="19.5" customHeight="1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</row>
    <row r="655" ht="19.5" customHeight="1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</row>
    <row r="656" ht="19.5" customHeight="1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</row>
    <row r="657" ht="19.5" customHeight="1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</row>
    <row r="658" ht="19.5" customHeight="1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</row>
    <row r="659" ht="19.5" customHeight="1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</row>
    <row r="660" ht="19.5" customHeight="1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</row>
    <row r="661" ht="19.5" customHeight="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</row>
    <row r="662" ht="19.5" customHeight="1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</row>
    <row r="663" ht="19.5" customHeight="1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</row>
    <row r="664" ht="19.5" customHeight="1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</row>
    <row r="665" ht="19.5" customHeight="1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</row>
    <row r="666" ht="19.5" customHeight="1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</row>
    <row r="667" ht="19.5" customHeight="1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</row>
    <row r="668" ht="19.5" customHeight="1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</row>
    <row r="669" ht="19.5" customHeight="1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</row>
    <row r="670" ht="19.5" customHeight="1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</row>
    <row r="671" ht="19.5" customHeight="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</row>
    <row r="672" ht="19.5" customHeight="1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</row>
    <row r="673" ht="19.5" customHeight="1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</row>
    <row r="674" ht="19.5" customHeight="1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</row>
    <row r="675" ht="19.5" customHeight="1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</row>
    <row r="676" ht="19.5" customHeight="1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</row>
    <row r="677" ht="19.5" customHeight="1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</row>
    <row r="678" ht="19.5" customHeight="1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</row>
    <row r="679" ht="19.5" customHeight="1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</row>
    <row r="680" ht="19.5" customHeight="1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</row>
    <row r="681" ht="19.5" customHeight="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</row>
    <row r="682" ht="19.5" customHeight="1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</row>
    <row r="683" ht="19.5" customHeight="1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</row>
    <row r="684" ht="19.5" customHeight="1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</row>
    <row r="685" ht="19.5" customHeight="1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</row>
    <row r="686" ht="19.5" customHeight="1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</row>
    <row r="687" ht="19.5" customHeight="1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</row>
    <row r="688" ht="19.5" customHeight="1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</row>
    <row r="689" ht="19.5" customHeight="1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</row>
    <row r="690" ht="19.5" customHeight="1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</row>
    <row r="691" ht="19.5" customHeight="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</row>
    <row r="692" ht="19.5" customHeight="1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</row>
    <row r="693" ht="19.5" customHeight="1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</row>
    <row r="694" ht="19.5" customHeight="1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</row>
    <row r="695" ht="19.5" customHeight="1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</row>
    <row r="696" ht="19.5" customHeight="1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</row>
    <row r="697" ht="19.5" customHeight="1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</row>
    <row r="698" ht="19.5" customHeight="1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</row>
    <row r="699" ht="19.5" customHeight="1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</row>
    <row r="700" ht="19.5" customHeight="1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</row>
    <row r="701" ht="19.5" customHeight="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</row>
    <row r="702" ht="19.5" customHeight="1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</row>
    <row r="703" ht="19.5" customHeight="1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</row>
    <row r="704" ht="19.5" customHeight="1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</row>
    <row r="705" ht="19.5" customHeight="1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</row>
    <row r="706" ht="19.5" customHeight="1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</row>
    <row r="707" ht="19.5" customHeight="1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</row>
    <row r="708" ht="19.5" customHeight="1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</row>
    <row r="709" ht="19.5" customHeight="1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</row>
    <row r="710" ht="19.5" customHeight="1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</row>
    <row r="711" ht="19.5" customHeight="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</row>
    <row r="712" ht="19.5" customHeight="1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</row>
    <row r="713" ht="19.5" customHeight="1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</row>
    <row r="714" ht="19.5" customHeight="1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</row>
    <row r="715" ht="19.5" customHeight="1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</row>
    <row r="716" ht="19.5" customHeight="1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</row>
    <row r="717" ht="19.5" customHeight="1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</row>
    <row r="718" ht="19.5" customHeight="1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</row>
    <row r="719" ht="19.5" customHeight="1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</row>
    <row r="720" ht="19.5" customHeight="1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</row>
    <row r="721" ht="19.5" customHeight="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</row>
    <row r="722" ht="19.5" customHeight="1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</row>
    <row r="723" ht="19.5" customHeight="1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</row>
    <row r="724" ht="19.5" customHeight="1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</row>
    <row r="725" ht="19.5" customHeight="1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</row>
    <row r="726" ht="19.5" customHeight="1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</row>
    <row r="727" ht="19.5" customHeight="1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</row>
    <row r="728" ht="19.5" customHeight="1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</row>
    <row r="729" ht="19.5" customHeight="1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</row>
    <row r="730" ht="19.5" customHeight="1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</row>
    <row r="731" ht="19.5" customHeight="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</row>
    <row r="732" ht="19.5" customHeight="1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</row>
    <row r="733" ht="19.5" customHeight="1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</row>
    <row r="734" ht="19.5" customHeight="1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</row>
    <row r="735" ht="19.5" customHeight="1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</row>
    <row r="736" ht="19.5" customHeight="1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</row>
    <row r="737" ht="19.5" customHeight="1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</row>
    <row r="738" ht="19.5" customHeight="1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</row>
    <row r="739" ht="19.5" customHeight="1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</row>
    <row r="740" ht="19.5" customHeight="1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</row>
    <row r="741" ht="19.5" customHeight="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</row>
    <row r="742" ht="19.5" customHeight="1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</row>
    <row r="743" ht="19.5" customHeight="1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</row>
    <row r="744" ht="19.5" customHeight="1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</row>
    <row r="745" ht="19.5" customHeight="1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</row>
    <row r="746" ht="19.5" customHeight="1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</row>
    <row r="747" ht="19.5" customHeight="1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</row>
    <row r="748" ht="19.5" customHeight="1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</row>
    <row r="749" ht="19.5" customHeight="1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</row>
    <row r="750" ht="19.5" customHeight="1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</row>
    <row r="751" ht="19.5" customHeight="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</row>
    <row r="752" ht="19.5" customHeight="1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</row>
    <row r="753" ht="19.5" customHeight="1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</row>
    <row r="754" ht="19.5" customHeight="1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</row>
    <row r="755" ht="19.5" customHeight="1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</row>
    <row r="756" ht="19.5" customHeight="1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</row>
    <row r="757" ht="19.5" customHeight="1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</row>
    <row r="758" ht="19.5" customHeight="1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</row>
    <row r="759" ht="19.5" customHeight="1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</row>
    <row r="760" ht="19.5" customHeight="1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</row>
    <row r="761" ht="19.5" customHeight="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</row>
    <row r="762" ht="19.5" customHeight="1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</row>
    <row r="763" ht="19.5" customHeight="1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</row>
    <row r="764" ht="19.5" customHeight="1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</row>
    <row r="765" ht="19.5" customHeight="1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</row>
    <row r="766" ht="19.5" customHeight="1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</row>
    <row r="767" ht="19.5" customHeight="1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</row>
    <row r="768" ht="19.5" customHeight="1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</row>
    <row r="769" ht="19.5" customHeight="1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</row>
    <row r="770" ht="19.5" customHeight="1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</row>
    <row r="771" ht="19.5" customHeight="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</row>
    <row r="772" ht="19.5" customHeight="1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</row>
    <row r="773" ht="19.5" customHeight="1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</row>
    <row r="774" ht="19.5" customHeight="1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</row>
    <row r="775" ht="19.5" customHeight="1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</row>
    <row r="776" ht="19.5" customHeight="1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</row>
    <row r="777" ht="19.5" customHeight="1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</row>
    <row r="778" ht="19.5" customHeight="1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</row>
    <row r="779" ht="19.5" customHeight="1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</row>
    <row r="780" ht="19.5" customHeight="1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</row>
    <row r="781" ht="19.5" customHeight="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</row>
    <row r="782" ht="19.5" customHeight="1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</row>
    <row r="783" ht="19.5" customHeight="1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</row>
    <row r="784" ht="19.5" customHeight="1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</row>
    <row r="785" ht="19.5" customHeight="1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</row>
    <row r="786" ht="19.5" customHeight="1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</row>
    <row r="787" ht="19.5" customHeight="1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</row>
    <row r="788" ht="19.5" customHeight="1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</row>
    <row r="789" ht="19.5" customHeight="1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</row>
    <row r="790" ht="19.5" customHeight="1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</row>
    <row r="791" ht="19.5" customHeight="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</row>
    <row r="792" ht="19.5" customHeight="1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</row>
    <row r="793" ht="19.5" customHeight="1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</row>
    <row r="794" ht="19.5" customHeight="1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</row>
    <row r="795" ht="19.5" customHeight="1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</row>
    <row r="796" ht="19.5" customHeight="1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</row>
    <row r="797" ht="19.5" customHeight="1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</row>
    <row r="798" ht="19.5" customHeight="1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</row>
    <row r="799" ht="19.5" customHeight="1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</row>
    <row r="800" ht="19.5" customHeight="1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</row>
    <row r="801" ht="19.5" customHeight="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</row>
    <row r="802" ht="19.5" customHeight="1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</row>
    <row r="803" ht="19.5" customHeight="1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</row>
    <row r="804" ht="19.5" customHeight="1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</row>
    <row r="805" ht="19.5" customHeight="1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</row>
    <row r="806" ht="19.5" customHeight="1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</row>
    <row r="807" ht="19.5" customHeight="1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</row>
    <row r="808" ht="19.5" customHeight="1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</row>
    <row r="809" ht="19.5" customHeight="1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</row>
    <row r="810" ht="19.5" customHeight="1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</row>
    <row r="811" ht="19.5" customHeight="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</row>
    <row r="812" ht="19.5" customHeight="1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</row>
    <row r="813" ht="19.5" customHeight="1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</row>
    <row r="814" ht="19.5" customHeight="1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</row>
    <row r="815" ht="19.5" customHeight="1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</row>
    <row r="816" ht="19.5" customHeight="1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</row>
    <row r="817" ht="19.5" customHeight="1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</row>
    <row r="818" ht="19.5" customHeight="1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</row>
    <row r="819" ht="19.5" customHeight="1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</row>
    <row r="820" ht="19.5" customHeight="1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</row>
    <row r="821" ht="19.5" customHeight="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</row>
    <row r="822" ht="19.5" customHeight="1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</row>
    <row r="823" ht="19.5" customHeight="1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</row>
    <row r="824" ht="19.5" customHeight="1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</row>
    <row r="825" ht="19.5" customHeight="1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</row>
    <row r="826" ht="19.5" customHeight="1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</row>
    <row r="827" ht="19.5" customHeight="1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</row>
    <row r="828" ht="19.5" customHeight="1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</row>
    <row r="829" ht="19.5" customHeight="1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</row>
    <row r="830" ht="19.5" customHeight="1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</row>
    <row r="831" ht="19.5" customHeight="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</row>
    <row r="832" ht="19.5" customHeight="1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</row>
    <row r="833" ht="19.5" customHeight="1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</row>
    <row r="834" ht="19.5" customHeight="1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</row>
    <row r="835" ht="19.5" customHeight="1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</row>
    <row r="836" ht="19.5" customHeight="1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</row>
    <row r="837" ht="19.5" customHeight="1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</row>
    <row r="838" ht="19.5" customHeight="1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</row>
    <row r="839" ht="19.5" customHeight="1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</row>
    <row r="840" ht="19.5" customHeight="1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</row>
    <row r="841" ht="19.5" customHeight="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</row>
    <row r="842" ht="19.5" customHeight="1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</row>
    <row r="843" ht="19.5" customHeight="1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</row>
    <row r="844" ht="19.5" customHeight="1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</row>
    <row r="845" ht="19.5" customHeight="1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</row>
    <row r="846" ht="19.5" customHeight="1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</row>
    <row r="847" ht="19.5" customHeight="1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</row>
    <row r="848" ht="19.5" customHeight="1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</row>
    <row r="849" ht="19.5" customHeight="1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</row>
    <row r="850" ht="19.5" customHeight="1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</row>
    <row r="851" ht="19.5" customHeight="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</row>
    <row r="852" ht="19.5" customHeight="1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</row>
    <row r="853" ht="19.5" customHeight="1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</row>
    <row r="854" ht="19.5" customHeight="1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</row>
    <row r="855" ht="19.5" customHeight="1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</row>
    <row r="856" ht="19.5" customHeight="1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</row>
    <row r="857" ht="19.5" customHeight="1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</row>
    <row r="858" ht="19.5" customHeight="1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</row>
    <row r="859" ht="19.5" customHeight="1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</row>
    <row r="860" ht="19.5" customHeight="1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</row>
    <row r="861" ht="19.5" customHeight="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</row>
    <row r="862" ht="19.5" customHeight="1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</row>
    <row r="863" ht="19.5" customHeight="1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</row>
    <row r="864" ht="19.5" customHeight="1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</row>
    <row r="865" ht="19.5" customHeight="1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</row>
    <row r="866" ht="19.5" customHeight="1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</row>
    <row r="867" ht="19.5" customHeight="1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</row>
    <row r="868" ht="19.5" customHeight="1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</row>
    <row r="869" ht="19.5" customHeight="1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</row>
    <row r="870" ht="19.5" customHeight="1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</row>
    <row r="871" ht="19.5" customHeight="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</row>
    <row r="872" ht="19.5" customHeight="1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</row>
    <row r="873" ht="19.5" customHeight="1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</row>
    <row r="874" ht="19.5" customHeight="1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</row>
    <row r="875" ht="19.5" customHeight="1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</row>
    <row r="876" ht="19.5" customHeight="1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</row>
    <row r="877" ht="19.5" customHeight="1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</row>
    <row r="878" ht="19.5" customHeight="1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</row>
    <row r="879" ht="19.5" customHeight="1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</row>
    <row r="880" ht="19.5" customHeight="1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</row>
    <row r="881" ht="19.5" customHeight="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</row>
    <row r="882" ht="19.5" customHeight="1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</row>
    <row r="883" ht="19.5" customHeight="1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</row>
    <row r="884" ht="19.5" customHeight="1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</row>
    <row r="885" ht="19.5" customHeight="1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</row>
    <row r="886" ht="19.5" customHeight="1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</row>
    <row r="887" ht="19.5" customHeight="1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</row>
    <row r="888" ht="19.5" customHeight="1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</row>
    <row r="889" ht="19.5" customHeight="1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</row>
    <row r="890" ht="19.5" customHeight="1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</row>
    <row r="891" ht="19.5" customHeight="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</row>
    <row r="892" ht="19.5" customHeight="1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</row>
    <row r="893" ht="19.5" customHeight="1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</row>
    <row r="894" ht="19.5" customHeight="1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</row>
    <row r="895" ht="19.5" customHeight="1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</row>
    <row r="896" ht="19.5" customHeight="1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</row>
    <row r="897" ht="19.5" customHeight="1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</row>
    <row r="898" ht="19.5" customHeight="1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</row>
    <row r="899" ht="19.5" customHeight="1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</row>
    <row r="900" ht="19.5" customHeight="1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</row>
    <row r="901" ht="19.5" customHeight="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</row>
    <row r="902" ht="19.5" customHeight="1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</row>
    <row r="903" ht="19.5" customHeight="1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</row>
    <row r="904" ht="19.5" customHeight="1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</row>
    <row r="905" ht="19.5" customHeight="1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</row>
    <row r="906" ht="19.5" customHeight="1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</row>
    <row r="907" ht="19.5" customHeight="1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</row>
    <row r="908" ht="19.5" customHeight="1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</row>
    <row r="909" ht="19.5" customHeight="1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</row>
    <row r="910" ht="19.5" customHeight="1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</row>
    <row r="911" ht="19.5" customHeight="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</row>
    <row r="912" ht="19.5" customHeight="1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</row>
    <row r="913" ht="19.5" customHeight="1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</row>
    <row r="914" ht="19.5" customHeight="1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</row>
    <row r="915" ht="19.5" customHeight="1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</row>
    <row r="916" ht="19.5" customHeight="1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</row>
    <row r="917" ht="19.5" customHeight="1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</row>
    <row r="918" ht="19.5" customHeight="1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</row>
    <row r="919" ht="19.5" customHeight="1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</row>
    <row r="920" ht="19.5" customHeight="1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</row>
    <row r="921" ht="19.5" customHeight="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</row>
    <row r="922" ht="19.5" customHeight="1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</row>
    <row r="923" ht="19.5" customHeight="1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</row>
    <row r="924" ht="19.5" customHeight="1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</row>
    <row r="925" ht="19.5" customHeight="1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</row>
    <row r="926" ht="19.5" customHeight="1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</row>
    <row r="927" ht="19.5" customHeight="1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</row>
    <row r="928" ht="19.5" customHeight="1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</row>
    <row r="929" ht="19.5" customHeight="1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</row>
    <row r="930" ht="19.5" customHeight="1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</row>
    <row r="931" ht="19.5" customHeight="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</row>
    <row r="932" ht="19.5" customHeight="1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</row>
    <row r="933" ht="19.5" customHeight="1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</row>
    <row r="934" ht="19.5" customHeight="1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</row>
    <row r="935" ht="19.5" customHeight="1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</row>
    <row r="936" ht="19.5" customHeight="1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</row>
    <row r="937" ht="19.5" customHeight="1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</row>
    <row r="938" ht="19.5" customHeight="1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</row>
    <row r="939" ht="19.5" customHeight="1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</row>
    <row r="940" ht="19.5" customHeight="1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</row>
    <row r="941" ht="19.5" customHeight="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</row>
    <row r="942" ht="19.5" customHeight="1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</row>
    <row r="943" ht="19.5" customHeight="1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</row>
    <row r="944" ht="19.5" customHeight="1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</row>
    <row r="945" ht="19.5" customHeight="1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</row>
    <row r="946" ht="19.5" customHeight="1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</row>
    <row r="947" ht="19.5" customHeight="1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</row>
    <row r="948" ht="19.5" customHeight="1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</row>
    <row r="949" ht="19.5" customHeight="1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</row>
    <row r="950" ht="19.5" customHeight="1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</row>
    <row r="951" ht="19.5" customHeight="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</row>
    <row r="952" ht="19.5" customHeight="1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</row>
    <row r="953" ht="19.5" customHeight="1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</row>
    <row r="954" ht="19.5" customHeight="1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</row>
    <row r="955" ht="19.5" customHeight="1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</row>
    <row r="956" ht="19.5" customHeight="1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</row>
    <row r="957" ht="19.5" customHeight="1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</row>
    <row r="958" ht="19.5" customHeight="1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</row>
    <row r="959" ht="19.5" customHeight="1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</row>
    <row r="960" ht="19.5" customHeight="1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</row>
    <row r="961" ht="19.5" customHeight="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</row>
    <row r="962" ht="19.5" customHeight="1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</row>
    <row r="963" ht="19.5" customHeight="1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</row>
    <row r="964" ht="19.5" customHeight="1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</row>
    <row r="965" ht="19.5" customHeight="1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</row>
    <row r="966" ht="19.5" customHeight="1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</row>
    <row r="967" ht="19.5" customHeight="1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</row>
    <row r="968" ht="19.5" customHeight="1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</row>
    <row r="969" ht="19.5" customHeight="1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</row>
    <row r="970" ht="19.5" customHeight="1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</row>
    <row r="971" ht="19.5" customHeight="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</row>
    <row r="972" ht="19.5" customHeight="1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</row>
    <row r="973" ht="19.5" customHeight="1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</row>
    <row r="974" ht="19.5" customHeight="1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</row>
    <row r="975" ht="19.5" customHeight="1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</row>
    <row r="976" ht="19.5" customHeight="1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</row>
    <row r="977" ht="19.5" customHeight="1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</row>
    <row r="978" ht="19.5" customHeight="1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</row>
    <row r="979" ht="19.5" customHeight="1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</row>
    <row r="980" ht="19.5" customHeight="1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</row>
    <row r="981" ht="19.5" customHeight="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</row>
    <row r="982" ht="19.5" customHeight="1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</row>
    <row r="983" ht="19.5" customHeight="1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</row>
    <row r="984" ht="19.5" customHeight="1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</row>
    <row r="985" ht="19.5" customHeight="1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</row>
    <row r="986" ht="19.5" customHeight="1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</row>
    <row r="987" ht="19.5" customHeight="1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</row>
    <row r="988" ht="19.5" customHeight="1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</row>
    <row r="989" ht="19.5" customHeight="1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</row>
    <row r="990" ht="19.5" customHeight="1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</row>
    <row r="991" ht="19.5" customHeight="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</row>
    <row r="992" ht="19.5" customHeight="1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</row>
    <row r="993" ht="19.5" customHeight="1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</row>
    <row r="994" ht="19.5" customHeight="1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</row>
    <row r="995" ht="19.5" customHeight="1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</row>
    <row r="996" ht="19.5" customHeight="1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</row>
    <row r="997" ht="19.5" customHeight="1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</row>
    <row r="998" ht="19.5" customHeight="1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</row>
    <row r="999" ht="19.5" customHeight="1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</row>
    <row r="1000" ht="19.5" customHeight="1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</row>
  </sheetData>
  <mergeCells count="1">
    <mergeCell ref="A1:B1"/>
  </mergeCells>
  <printOptions/>
  <pageMargins bottom="0.7480314960629921" footer="0.0" header="0.0" left="0.905511811023622" right="0.5118110236220472" top="0.748031496062992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0.38"/>
    <col customWidth="1" min="2" max="3" width="9.13"/>
    <col customWidth="1" min="4" max="4" width="12.88"/>
    <col customWidth="1" min="5" max="6" width="9.13"/>
    <col customWidth="1" min="7" max="26" width="8.63"/>
  </cols>
  <sheetData>
    <row r="1" ht="12.75" customHeight="1">
      <c r="A1" s="316" t="s">
        <v>330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ht="12.75" customHeight="1">
      <c r="A2" s="31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ht="12.75" customHeight="1">
      <c r="A3" s="317" t="s">
        <v>331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ht="12.75" customHeight="1">
      <c r="A4" s="31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ht="12.75" customHeight="1">
      <c r="A5" s="31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ht="12.75" customHeight="1">
      <c r="A6" s="31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ht="12.75" customHeight="1">
      <c r="A7" s="317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ht="12.75" customHeight="1">
      <c r="A8" s="317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ht="12.75" customHeight="1">
      <c r="A9" s="317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ht="12.75" customHeight="1">
      <c r="A10" s="317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ht="12.75" customHeight="1">
      <c r="A11" s="317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ht="12.75" customHeight="1">
      <c r="A12" s="318" t="s">
        <v>332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ht="12.75" customHeight="1">
      <c r="A13" s="318" t="s">
        <v>333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ht="12.75" customHeight="1">
      <c r="A14" s="318" t="s">
        <v>334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ht="12.75" customHeight="1">
      <c r="A15" s="318" t="s">
        <v>335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ht="12.75" customHeight="1">
      <c r="A16" s="318" t="s">
        <v>336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ht="12.75" customHeight="1">
      <c r="A17" s="319" t="s">
        <v>337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ht="12.75" customHeight="1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ht="12.75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ht="12.75" customHeight="1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ht="12.75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ht="12.75" customHeight="1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ht="12.75" customHeight="1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ht="12.75" customHeight="1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ht="12.75" customHeight="1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ht="12.75" customHeight="1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ht="12.75" customHeight="1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ht="12.75" customHeight="1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ht="12.75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ht="12.75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ht="12.75" customHeight="1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ht="12.75" customHeight="1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ht="12.75" customHeight="1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ht="12.75" customHeight="1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ht="12.75" customHeight="1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ht="12.75" customHeight="1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ht="12.75" customHeight="1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ht="12.75" customHeight="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ht="12.75" customHeight="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ht="12.7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ht="12.75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ht="12.7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ht="12.75" customHeigh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ht="12.75" customHeight="1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ht="12.75" customHeigh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ht="12.75" customHeight="1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ht="12.75" customHeight="1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ht="12.75" customHeight="1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ht="12.75" customHeight="1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ht="12.75" customHeight="1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ht="12.75" customHeight="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ht="12.75" customHeight="1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ht="12.75" customHeight="1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ht="12.75" customHeight="1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ht="12.75" customHeight="1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ht="12.75" customHeight="1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ht="12.75" customHeight="1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ht="12.75" customHeight="1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ht="12.75" customHeight="1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ht="12.75" customHeight="1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ht="12.75" customHeight="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ht="12.75" customHeight="1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ht="12.75" customHeight="1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ht="12.75" customHeight="1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ht="12.75" customHeight="1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ht="12.75" customHeight="1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ht="12.75" customHeight="1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ht="12.75" customHeight="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ht="12.75" customHeight="1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ht="12.75" customHeight="1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ht="12.75" customHeight="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ht="12.75" customHeight="1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ht="12.75" customHeight="1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ht="12.75" customHeight="1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ht="12.75" customHeight="1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ht="12.75" customHeight="1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ht="12.75" customHeight="1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ht="12.75" customHeight="1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ht="12.75" customHeight="1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ht="12.75" customHeight="1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ht="12.75" customHeight="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ht="12.75" customHeight="1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ht="12.75" customHeight="1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ht="12.75" customHeight="1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ht="12.75" customHeight="1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ht="12.75" customHeight="1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ht="12.75" customHeight="1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ht="12.75" customHeight="1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ht="12.75" customHeight="1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ht="12.75" customHeight="1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ht="12.75" customHeight="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ht="12.75" customHeight="1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ht="12.75" customHeight="1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ht="12.75" customHeight="1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ht="12.75" customHeight="1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ht="12.75" customHeight="1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ht="12.75" customHeight="1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ht="12.75" customHeight="1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ht="12.75" customHeight="1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ht="12.75" customHeight="1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ht="12.75" customHeight="1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ht="12.75" customHeight="1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ht="12.75" customHeight="1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ht="12.75" customHeight="1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ht="12.75" customHeight="1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ht="12.75" customHeight="1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ht="12.75" customHeight="1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ht="12.75" customHeight="1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ht="12.75" customHeight="1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ht="12.75" customHeight="1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ht="12.75" customHeight="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ht="12.75" customHeight="1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ht="12.75" customHeight="1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ht="12.75" customHeight="1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ht="12.75" customHeight="1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ht="12.75" customHeight="1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ht="12.75" customHeight="1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ht="12.75" customHeight="1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ht="12.75" customHeight="1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ht="12.75" customHeight="1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ht="12.75" customHeight="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ht="12.75" customHeight="1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ht="12.75" customHeight="1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ht="12.75" customHeight="1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ht="12.75" customHeight="1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ht="12.75" customHeight="1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ht="12.75" customHeight="1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ht="12.75" customHeight="1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ht="12.75" customHeight="1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ht="12.75" customHeight="1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ht="12.75" customHeight="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ht="12.75" customHeight="1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ht="12.75" customHeight="1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ht="12.75" customHeight="1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ht="12.75" customHeight="1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ht="12.75" customHeight="1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ht="12.75" customHeight="1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ht="12.75" customHeight="1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ht="12.75" customHeight="1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ht="12.75" customHeight="1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ht="12.75" customHeight="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ht="12.75" customHeight="1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ht="12.75" customHeight="1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ht="12.75" customHeight="1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ht="12.75" customHeight="1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ht="12.75" customHeight="1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ht="12.75" customHeight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ht="12.75" customHeight="1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ht="12.75" customHeight="1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ht="12.75" customHeight="1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ht="12.75" customHeight="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ht="12.75" customHeight="1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ht="12.75" customHeight="1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ht="12.75" customHeight="1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ht="12.75" customHeight="1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ht="12.75" customHeight="1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ht="12.75" customHeight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ht="12.75" customHeight="1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ht="12.75" customHeight="1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ht="12.75" customHeight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ht="12.75" customHeight="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ht="12.75" customHeight="1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ht="12.75" customHeight="1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ht="12.75" customHeight="1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ht="12.75" customHeight="1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ht="12.75" customHeight="1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ht="12.75" customHeight="1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ht="12.75" customHeight="1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ht="12.75" customHeight="1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ht="12.75" customHeight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ht="12.75" customHeight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ht="12.75" customHeight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ht="12.7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ht="12.75" customHeight="1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ht="12.75" customHeight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ht="12.75" customHeight="1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ht="12.75" customHeight="1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ht="12.75" customHeight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ht="12.75" customHeight="1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ht="12.75" customHeight="1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ht="12.75" customHeight="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ht="12.75" customHeight="1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ht="12.75" customHeight="1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ht="12.75" customHeight="1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ht="12.75" customHeight="1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ht="12.75" customHeight="1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ht="12.75" customHeight="1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ht="12.75" customHeight="1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ht="12.75" customHeight="1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ht="12.75" customHeight="1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ht="12.75" customHeight="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ht="12.75" customHeight="1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ht="12.7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ht="12.7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ht="12.75" customHeight="1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ht="12.75" customHeight="1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ht="12.7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ht="12.7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ht="12.7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ht="12.7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ht="12.7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ht="12.75" customHeight="1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ht="12.75" customHeight="1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ht="12.75" customHeight="1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ht="12.75" customHeight="1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ht="12.75" customHeight="1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ht="12.75" customHeight="1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ht="12.75" customHeight="1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ht="12.75" customHeight="1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ht="12.75" customHeight="1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ht="12.75" customHeight="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ht="12.75" customHeight="1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ht="12.75" customHeight="1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ht="12.75" customHeight="1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ht="12.75" customHeight="1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ht="12.75" customHeight="1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ht="12.75" customHeight="1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ht="12.75" customHeight="1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ht="12.75" customHeight="1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ht="12.75" customHeight="1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ht="12.75" customHeight="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ht="12.75" customHeight="1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ht="12.75" customHeight="1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ht="12.75" customHeight="1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ht="12.75" customHeight="1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ht="12.75" customHeight="1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ht="12.75" customHeight="1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ht="12.75" customHeight="1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ht="12.75" customHeight="1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ht="12.75" customHeight="1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ht="12.75" customHeight="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ht="12.75" customHeight="1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ht="12.75" customHeight="1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ht="12.75" customHeight="1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ht="12.75" customHeight="1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ht="12.75" customHeight="1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ht="12.75" customHeight="1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ht="12.75" customHeight="1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ht="12.75" customHeight="1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ht="12.75" customHeight="1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ht="12.75" customHeight="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ht="12.75" customHeight="1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ht="12.75" customHeight="1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ht="12.75" customHeight="1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ht="12.75" customHeight="1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ht="12.75" customHeight="1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ht="12.75" customHeight="1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ht="12.75" customHeight="1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ht="12.75" customHeight="1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ht="12.75" customHeight="1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ht="12.75" customHeight="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ht="12.75" customHeight="1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ht="12.75" customHeight="1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ht="12.75" customHeight="1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ht="12.75" customHeight="1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ht="12.75" customHeight="1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ht="12.75" customHeight="1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ht="12.75" customHeight="1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ht="12.75" customHeight="1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ht="12.75" customHeight="1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ht="12.75" customHeight="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ht="12.75" customHeight="1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ht="12.75" customHeight="1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ht="12.75" customHeight="1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ht="12.75" customHeight="1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ht="12.75" customHeight="1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ht="12.75" customHeight="1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ht="12.75" customHeight="1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ht="12.75" customHeight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ht="12.75" customHeight="1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ht="12.75" customHeight="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ht="12.75" customHeight="1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ht="12.75" customHeight="1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ht="12.75" customHeight="1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ht="12.75" customHeight="1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ht="12.75" customHeight="1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ht="12.75" customHeight="1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ht="12.75" customHeight="1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ht="12.75" customHeight="1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ht="12.75" customHeight="1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ht="12.75" customHeight="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ht="12.75" customHeight="1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ht="12.75" customHeight="1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ht="12.75" customHeight="1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ht="12.75" customHeight="1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ht="12.75" customHeight="1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ht="12.75" customHeight="1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ht="12.75" customHeight="1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ht="12.75" customHeight="1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ht="12.75" customHeight="1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ht="12.75" customHeight="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ht="12.75" customHeight="1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ht="12.75" customHeight="1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ht="12.75" customHeight="1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ht="12.75" customHeight="1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ht="12.75" customHeight="1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ht="12.75" customHeight="1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ht="12.75" customHeight="1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ht="12.75" customHeight="1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ht="12.75" customHeight="1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ht="12.75" customHeight="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ht="12.75" customHeight="1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ht="12.75" customHeight="1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ht="12.75" customHeight="1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ht="12.75" customHeight="1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ht="12.75" customHeight="1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ht="12.75" customHeight="1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ht="12.75" customHeight="1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ht="12.75" customHeight="1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ht="12.75" customHeight="1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ht="12.75" customHeight="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ht="12.75" customHeight="1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ht="12.75" customHeight="1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ht="12.75" customHeight="1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ht="12.75" customHeight="1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ht="12.75" customHeight="1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ht="12.75" customHeight="1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ht="12.75" customHeight="1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ht="12.75" customHeight="1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ht="12.75" customHeight="1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ht="12.75" customHeight="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ht="12.75" customHeight="1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ht="12.75" customHeight="1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ht="12.75" customHeight="1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ht="12.75" customHeight="1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ht="12.75" customHeight="1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ht="12.75" customHeight="1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ht="12.75" customHeight="1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ht="12.75" customHeight="1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ht="12.75" customHeight="1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ht="12.75" customHeight="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ht="12.75" customHeight="1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ht="12.75" customHeight="1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ht="12.75" customHeight="1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ht="12.75" customHeight="1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ht="12.75" customHeight="1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ht="12.75" customHeight="1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ht="12.75" customHeight="1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ht="12.75" customHeight="1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ht="12.75" customHeight="1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ht="12.75" customHeight="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ht="12.75" customHeight="1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ht="12.75" customHeight="1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ht="12.75" customHeight="1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ht="12.75" customHeight="1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ht="12.75" customHeight="1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ht="12.75" customHeight="1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ht="12.75" customHeight="1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ht="12.75" customHeight="1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ht="12.75" customHeight="1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ht="12.75" customHeight="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ht="12.75" customHeight="1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ht="12.75" customHeight="1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ht="12.75" customHeight="1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ht="12.75" customHeight="1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ht="12.75" customHeight="1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ht="12.75" customHeight="1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ht="12.75" customHeight="1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ht="12.75" customHeight="1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ht="12.75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ht="12.75" customHeight="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ht="12.75" customHeight="1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ht="12.75" customHeight="1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ht="12.75" customHeight="1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ht="12.75" customHeight="1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ht="12.75" customHeight="1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ht="12.75" customHeight="1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ht="12.75" customHeight="1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ht="12.75" customHeight="1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ht="12.75" customHeight="1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ht="12.75" customHeight="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ht="12.75" customHeight="1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ht="12.75" customHeight="1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ht="12.75" customHeight="1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ht="12.75" customHeight="1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ht="12.75" customHeight="1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ht="12.75" customHeight="1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ht="12.75" customHeight="1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ht="12.75" customHeight="1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ht="12.75" customHeight="1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ht="12.75" customHeight="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ht="12.75" customHeight="1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ht="12.75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ht="12.75" customHeight="1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ht="12.75" customHeight="1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ht="12.75" customHeight="1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ht="12.75" customHeight="1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ht="12.75" customHeight="1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ht="12.75" customHeight="1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ht="12.75" customHeight="1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ht="12.75" customHeight="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ht="12.75" customHeight="1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ht="12.75" customHeight="1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ht="12.75" customHeight="1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ht="12.75" customHeight="1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ht="12.75" customHeight="1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ht="12.75" customHeight="1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ht="12.75" customHeight="1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ht="12.75" customHeight="1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ht="12.75" customHeight="1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ht="12.75" customHeight="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ht="12.75" customHeight="1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ht="12.75" customHeight="1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ht="12.75" customHeight="1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ht="12.75" customHeight="1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ht="12.75" customHeight="1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ht="12.75" customHeight="1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ht="12.75" customHeight="1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ht="12.75" customHeight="1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ht="12.75" customHeight="1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ht="12.75" customHeight="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ht="12.75" customHeight="1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ht="12.75" customHeight="1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ht="12.75" customHeight="1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ht="12.75" customHeight="1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ht="12.75" customHeight="1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ht="12.75" customHeight="1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ht="12.75" customHeight="1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ht="12.75" customHeight="1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ht="12.75" customHeight="1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ht="12.75" customHeight="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ht="12.75" customHeight="1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ht="12.75" customHeight="1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ht="12.75" customHeight="1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ht="12.75" customHeight="1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ht="12.75" customHeight="1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ht="12.75" customHeight="1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ht="12.75" customHeight="1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ht="12.75" customHeight="1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ht="12.75" customHeight="1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ht="12.75" customHeight="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ht="12.75" customHeight="1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ht="12.75" customHeight="1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ht="12.75" customHeight="1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ht="12.75" customHeight="1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ht="12.75" customHeight="1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ht="12.75" customHeight="1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ht="12.75" customHeight="1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ht="12.75" customHeight="1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ht="12.75" customHeight="1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ht="12.75" customHeight="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ht="12.75" customHeight="1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ht="12.75" customHeight="1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ht="12.75" customHeight="1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ht="12.75" customHeight="1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ht="12.75" customHeight="1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ht="12.75" customHeight="1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ht="12.75" customHeight="1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ht="12.75" customHeight="1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ht="12.75" customHeight="1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ht="12.75" customHeight="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ht="12.75" customHeight="1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ht="12.75" customHeight="1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ht="12.75" customHeight="1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ht="12.75" customHeight="1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ht="12.75" customHeight="1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ht="12.75" customHeight="1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ht="12.75" customHeight="1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ht="12.75" customHeight="1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ht="12.75" customHeight="1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ht="12.75" customHeight="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ht="12.75" customHeight="1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ht="12.75" customHeight="1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ht="12.75" customHeight="1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ht="12.75" customHeight="1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ht="12.75" customHeight="1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ht="12.75" customHeight="1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ht="12.75" customHeight="1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ht="12.75" customHeight="1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ht="12.75" customHeight="1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ht="12.75" customHeight="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ht="12.75" customHeight="1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ht="12.75" customHeight="1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ht="12.75" customHeight="1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ht="12.75" customHeight="1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ht="12.75" customHeight="1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ht="12.75" customHeight="1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ht="12.75" customHeight="1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ht="12.75" customHeight="1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ht="12.75" customHeight="1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ht="12.75" customHeight="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ht="12.75" customHeight="1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ht="12.75" customHeight="1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ht="12.75" customHeight="1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ht="12.75" customHeight="1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ht="12.75" customHeight="1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ht="12.75" customHeight="1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ht="12.75" customHeight="1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ht="12.75" customHeight="1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ht="12.75" customHeight="1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ht="12.75" customHeight="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ht="12.75" customHeight="1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ht="12.75" customHeight="1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ht="12.75" customHeight="1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ht="12.75" customHeight="1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ht="12.75" customHeight="1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ht="12.75" customHeight="1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ht="12.75" customHeight="1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ht="12.75" customHeight="1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ht="12.75" customHeight="1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ht="12.75" customHeight="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ht="12.75" customHeight="1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ht="12.75" customHeight="1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ht="12.75" customHeight="1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ht="12.75" customHeight="1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ht="12.75" customHeight="1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ht="12.75" customHeight="1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ht="12.75" customHeight="1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ht="12.75" customHeight="1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ht="12.75" customHeight="1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ht="12.75" customHeight="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ht="12.75" customHeight="1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ht="12.75" customHeight="1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ht="12.75" customHeight="1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ht="12.75" customHeight="1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ht="12.75" customHeight="1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ht="12.75" customHeight="1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ht="12.75" customHeight="1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ht="12.75" customHeight="1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ht="12.75" customHeight="1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ht="12.75" customHeight="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ht="12.75" customHeight="1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ht="12.75" customHeight="1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ht="12.75" customHeight="1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ht="12.75" customHeight="1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ht="12.75" customHeight="1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ht="12.75" customHeight="1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ht="12.75" customHeight="1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ht="12.75" customHeight="1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ht="12.75" customHeight="1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ht="12.75" customHeight="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ht="12.75" customHeight="1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ht="12.75" customHeight="1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ht="12.75" customHeight="1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ht="12.75" customHeight="1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ht="12.75" customHeight="1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ht="12.75" customHeight="1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ht="12.75" customHeight="1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</row>
    <row r="539" ht="12.75" customHeight="1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</row>
    <row r="540" ht="12.75" customHeight="1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</row>
    <row r="541" ht="12.75" customHeight="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</row>
    <row r="542" ht="12.75" customHeight="1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</row>
    <row r="543" ht="12.75" customHeight="1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</row>
    <row r="544" ht="12.75" customHeight="1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</row>
    <row r="545" ht="12.75" customHeight="1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</row>
    <row r="546" ht="12.75" customHeight="1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</row>
    <row r="547" ht="12.75" customHeight="1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</row>
    <row r="548" ht="12.75" customHeight="1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</row>
    <row r="549" ht="12.75" customHeight="1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</row>
    <row r="550" ht="12.75" customHeight="1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</row>
    <row r="551" ht="12.75" customHeight="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</row>
    <row r="552" ht="12.75" customHeight="1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</row>
    <row r="553" ht="12.75" customHeight="1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</row>
    <row r="554" ht="12.75" customHeight="1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</row>
    <row r="555" ht="12.75" customHeight="1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</row>
    <row r="556" ht="12.75" customHeight="1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</row>
    <row r="557" ht="12.75" customHeight="1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</row>
    <row r="558" ht="12.75" customHeight="1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</row>
    <row r="559" ht="12.75" customHeight="1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</row>
    <row r="560" ht="12.75" customHeight="1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</row>
    <row r="561" ht="12.75" customHeight="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</row>
    <row r="562" ht="12.75" customHeight="1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</row>
    <row r="563" ht="12.75" customHeight="1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</row>
    <row r="564" ht="12.75" customHeight="1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</row>
    <row r="565" ht="12.75" customHeight="1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</row>
    <row r="566" ht="12.75" customHeight="1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</row>
    <row r="567" ht="12.75" customHeight="1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</row>
    <row r="568" ht="12.75" customHeight="1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</row>
    <row r="569" ht="12.75" customHeight="1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</row>
    <row r="570" ht="12.75" customHeight="1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</row>
    <row r="571" ht="12.75" customHeight="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</row>
    <row r="572" ht="12.75" customHeight="1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</row>
    <row r="573" ht="12.75" customHeight="1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</row>
    <row r="574" ht="12.75" customHeight="1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</row>
    <row r="575" ht="12.75" customHeight="1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</row>
    <row r="576" ht="12.75" customHeight="1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</row>
    <row r="577" ht="12.75" customHeight="1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</row>
    <row r="578" ht="12.75" customHeight="1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</row>
    <row r="579" ht="12.75" customHeight="1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</row>
    <row r="580" ht="12.75" customHeight="1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</row>
    <row r="581" ht="12.75" customHeight="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</row>
    <row r="582" ht="12.75" customHeight="1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</row>
    <row r="583" ht="12.75" customHeight="1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</row>
    <row r="584" ht="12.75" customHeight="1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</row>
    <row r="585" ht="12.75" customHeight="1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</row>
    <row r="586" ht="12.75" customHeight="1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</row>
    <row r="587" ht="12.75" customHeight="1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</row>
    <row r="588" ht="12.75" customHeight="1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</row>
    <row r="589" ht="12.75" customHeight="1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</row>
    <row r="590" ht="12.75" customHeight="1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</row>
    <row r="591" ht="12.75" customHeight="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</row>
    <row r="592" ht="12.75" customHeight="1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</row>
    <row r="593" ht="12.75" customHeight="1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</row>
    <row r="594" ht="12.75" customHeight="1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</row>
    <row r="595" ht="12.75" customHeight="1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</row>
    <row r="596" ht="12.75" customHeight="1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</row>
    <row r="597" ht="12.75" customHeight="1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</row>
    <row r="598" ht="12.75" customHeight="1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</row>
    <row r="599" ht="12.75" customHeight="1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</row>
    <row r="600" ht="12.75" customHeight="1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</row>
    <row r="601" ht="12.75" customHeight="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</row>
    <row r="602" ht="12.75" customHeight="1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</row>
    <row r="603" ht="12.75" customHeight="1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</row>
    <row r="604" ht="12.75" customHeight="1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</row>
    <row r="605" ht="12.75" customHeight="1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</row>
    <row r="606" ht="12.75" customHeight="1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</row>
    <row r="607" ht="12.75" customHeight="1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</row>
    <row r="608" ht="12.75" customHeight="1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</row>
    <row r="609" ht="12.75" customHeight="1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</row>
    <row r="610" ht="12.75" customHeight="1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</row>
    <row r="611" ht="12.75" customHeight="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</row>
    <row r="612" ht="12.75" customHeight="1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</row>
    <row r="613" ht="12.75" customHeight="1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</row>
    <row r="614" ht="12.75" customHeight="1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</row>
    <row r="615" ht="12.75" customHeight="1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</row>
    <row r="616" ht="12.75" customHeight="1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</row>
    <row r="617" ht="12.75" customHeight="1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</row>
    <row r="618" ht="12.75" customHeight="1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</row>
    <row r="619" ht="12.75" customHeight="1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</row>
    <row r="620" ht="12.75" customHeight="1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</row>
    <row r="621" ht="12.75" customHeight="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</row>
    <row r="622" ht="12.75" customHeight="1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</row>
    <row r="623" ht="12.75" customHeight="1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</row>
    <row r="624" ht="12.75" customHeight="1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</row>
    <row r="625" ht="12.75" customHeight="1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</row>
    <row r="626" ht="12.75" customHeight="1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</row>
    <row r="627" ht="12.75" customHeight="1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</row>
    <row r="628" ht="12.75" customHeight="1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</row>
    <row r="629" ht="12.75" customHeight="1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</row>
    <row r="630" ht="12.75" customHeight="1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</row>
    <row r="631" ht="12.75" customHeight="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</row>
    <row r="632" ht="12.75" customHeight="1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</row>
    <row r="633" ht="12.75" customHeight="1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</row>
    <row r="634" ht="12.75" customHeight="1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</row>
    <row r="635" ht="12.75" customHeight="1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</row>
    <row r="636" ht="12.75" customHeight="1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</row>
    <row r="637" ht="12.75" customHeight="1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</row>
    <row r="638" ht="12.75" customHeight="1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</row>
    <row r="639" ht="12.75" customHeight="1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</row>
    <row r="640" ht="12.75" customHeight="1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</row>
    <row r="641" ht="12.75" customHeight="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</row>
    <row r="642" ht="12.75" customHeight="1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</row>
    <row r="643" ht="12.75" customHeight="1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</row>
    <row r="644" ht="12.75" customHeight="1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</row>
    <row r="645" ht="12.75" customHeight="1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</row>
    <row r="646" ht="12.75" customHeight="1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</row>
    <row r="647" ht="12.75" customHeight="1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</row>
    <row r="648" ht="12.75" customHeight="1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</row>
    <row r="649" ht="12.75" customHeight="1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</row>
    <row r="650" ht="12.75" customHeight="1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</row>
    <row r="651" ht="12.75" customHeight="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</row>
    <row r="652" ht="12.75" customHeight="1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</row>
    <row r="653" ht="12.7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</row>
    <row r="654" ht="12.75" customHeight="1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</row>
    <row r="655" ht="12.75" customHeight="1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</row>
    <row r="656" ht="12.75" customHeight="1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</row>
    <row r="657" ht="12.75" customHeight="1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</row>
    <row r="658" ht="12.75" customHeight="1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</row>
    <row r="659" ht="12.75" customHeight="1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</row>
    <row r="660" ht="12.75" customHeight="1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</row>
    <row r="661" ht="12.75" customHeight="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</row>
    <row r="662" ht="12.75" customHeight="1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</row>
    <row r="663" ht="12.75" customHeight="1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</row>
    <row r="664" ht="12.75" customHeight="1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</row>
    <row r="665" ht="12.75" customHeight="1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</row>
    <row r="666" ht="12.75" customHeight="1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</row>
    <row r="667" ht="12.75" customHeight="1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</row>
    <row r="668" ht="12.75" customHeight="1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</row>
    <row r="669" ht="12.75" customHeight="1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</row>
    <row r="670" ht="12.75" customHeight="1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</row>
    <row r="671" ht="12.75" customHeight="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</row>
    <row r="672" ht="12.75" customHeight="1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</row>
    <row r="673" ht="12.75" customHeight="1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</row>
    <row r="674" ht="12.75" customHeight="1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</row>
    <row r="675" ht="12.75" customHeight="1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</row>
    <row r="676" ht="12.75" customHeight="1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</row>
    <row r="677" ht="12.75" customHeight="1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</row>
    <row r="678" ht="12.75" customHeight="1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</row>
    <row r="679" ht="12.75" customHeight="1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</row>
    <row r="680" ht="12.75" customHeight="1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</row>
    <row r="681" ht="12.75" customHeight="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</row>
    <row r="682" ht="12.75" customHeight="1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</row>
    <row r="683" ht="12.75" customHeight="1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</row>
    <row r="684" ht="12.75" customHeight="1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</row>
    <row r="685" ht="12.75" customHeight="1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</row>
    <row r="686" ht="12.75" customHeight="1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</row>
    <row r="687" ht="12.75" customHeight="1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</row>
    <row r="688" ht="12.75" customHeight="1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</row>
    <row r="689" ht="12.75" customHeight="1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</row>
    <row r="690" ht="12.75" customHeight="1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</row>
    <row r="691" ht="12.75" customHeight="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</row>
    <row r="692" ht="12.75" customHeight="1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</row>
    <row r="693" ht="12.75" customHeight="1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</row>
    <row r="694" ht="12.75" customHeight="1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</row>
    <row r="695" ht="12.75" customHeight="1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</row>
    <row r="696" ht="12.75" customHeight="1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</row>
    <row r="697" ht="12.75" customHeight="1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</row>
    <row r="698" ht="12.75" customHeight="1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</row>
    <row r="699" ht="12.75" customHeight="1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</row>
    <row r="700" ht="12.75" customHeight="1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</row>
    <row r="701" ht="12.75" customHeight="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</row>
    <row r="702" ht="12.75" customHeight="1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</row>
    <row r="703" ht="12.75" customHeight="1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</row>
    <row r="704" ht="12.75" customHeight="1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</row>
    <row r="705" ht="12.75" customHeight="1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</row>
    <row r="706" ht="12.75" customHeight="1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</row>
    <row r="707" ht="12.75" customHeight="1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</row>
    <row r="708" ht="12.75" customHeight="1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</row>
    <row r="709" ht="12.75" customHeight="1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</row>
    <row r="710" ht="12.75" customHeight="1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</row>
    <row r="711" ht="12.75" customHeight="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</row>
    <row r="712" ht="12.75" customHeight="1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</row>
    <row r="713" ht="12.75" customHeight="1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</row>
    <row r="714" ht="12.75" customHeight="1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</row>
    <row r="715" ht="12.75" customHeight="1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</row>
    <row r="716" ht="12.75" customHeight="1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</row>
    <row r="717" ht="12.75" customHeight="1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</row>
    <row r="718" ht="12.75" customHeight="1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</row>
    <row r="719" ht="12.75" customHeight="1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</row>
    <row r="720" ht="12.75" customHeight="1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</row>
    <row r="721" ht="12.75" customHeight="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</row>
    <row r="722" ht="12.75" customHeight="1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</row>
    <row r="723" ht="12.75" customHeight="1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</row>
    <row r="724" ht="12.75" customHeight="1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</row>
    <row r="725" ht="12.75" customHeight="1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</row>
    <row r="726" ht="12.75" customHeight="1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</row>
    <row r="727" ht="12.75" customHeight="1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</row>
    <row r="728" ht="12.75" customHeight="1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</row>
    <row r="729" ht="12.75" customHeight="1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</row>
    <row r="730" ht="12.75" customHeight="1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</row>
    <row r="731" ht="12.75" customHeight="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</row>
    <row r="732" ht="12.75" customHeight="1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</row>
    <row r="733" ht="12.75" customHeight="1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</row>
    <row r="734" ht="12.75" customHeight="1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</row>
    <row r="735" ht="12.75" customHeight="1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</row>
    <row r="736" ht="12.75" customHeight="1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</row>
    <row r="737" ht="12.75" customHeight="1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</row>
    <row r="738" ht="12.75" customHeight="1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</row>
    <row r="739" ht="12.75" customHeight="1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</row>
    <row r="740" ht="12.75" customHeight="1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</row>
    <row r="741" ht="12.75" customHeight="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</row>
    <row r="742" ht="12.75" customHeight="1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</row>
    <row r="743" ht="12.75" customHeight="1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</row>
    <row r="744" ht="12.75" customHeight="1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</row>
    <row r="745" ht="12.75" customHeight="1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</row>
    <row r="746" ht="12.75" customHeight="1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</row>
    <row r="747" ht="12.75" customHeight="1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</row>
    <row r="748" ht="12.75" customHeight="1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</row>
    <row r="749" ht="12.75" customHeight="1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</row>
    <row r="750" ht="12.75" customHeight="1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</row>
    <row r="751" ht="12.75" customHeight="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</row>
    <row r="752" ht="12.75" customHeight="1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</row>
    <row r="753" ht="12.75" customHeight="1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</row>
    <row r="754" ht="12.75" customHeight="1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</row>
    <row r="755" ht="12.75" customHeight="1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</row>
    <row r="756" ht="12.75" customHeight="1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</row>
    <row r="757" ht="12.75" customHeight="1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</row>
    <row r="758" ht="12.75" customHeight="1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</row>
    <row r="759" ht="12.75" customHeight="1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</row>
    <row r="760" ht="12.75" customHeight="1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</row>
    <row r="761" ht="12.75" customHeight="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</row>
    <row r="762" ht="12.75" customHeight="1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</row>
    <row r="763" ht="12.75" customHeight="1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</row>
    <row r="764" ht="12.75" customHeight="1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</row>
    <row r="765" ht="12.75" customHeight="1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</row>
    <row r="766" ht="12.75" customHeight="1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</row>
    <row r="767" ht="12.75" customHeight="1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</row>
    <row r="768" ht="12.75" customHeight="1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</row>
    <row r="769" ht="12.75" customHeight="1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</row>
    <row r="770" ht="12.75" customHeight="1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</row>
    <row r="771" ht="12.75" customHeight="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</row>
    <row r="772" ht="12.75" customHeight="1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</row>
    <row r="773" ht="12.75" customHeight="1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</row>
    <row r="774" ht="12.75" customHeight="1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</row>
    <row r="775" ht="12.75" customHeight="1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</row>
    <row r="776" ht="12.75" customHeight="1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</row>
    <row r="777" ht="12.75" customHeight="1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</row>
    <row r="778" ht="12.75" customHeight="1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</row>
    <row r="779" ht="12.75" customHeight="1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</row>
    <row r="780" ht="12.75" customHeight="1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</row>
    <row r="781" ht="12.75" customHeight="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</row>
    <row r="782" ht="12.75" customHeight="1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</row>
    <row r="783" ht="12.75" customHeight="1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</row>
    <row r="784" ht="12.75" customHeight="1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</row>
    <row r="785" ht="12.75" customHeight="1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</row>
    <row r="786" ht="12.75" customHeight="1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</row>
    <row r="787" ht="12.75" customHeight="1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</row>
    <row r="788" ht="12.75" customHeight="1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</row>
    <row r="789" ht="12.75" customHeight="1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</row>
    <row r="790" ht="12.75" customHeight="1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</row>
    <row r="791" ht="12.75" customHeight="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</row>
    <row r="792" ht="12.75" customHeight="1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</row>
    <row r="793" ht="12.75" customHeight="1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</row>
    <row r="794" ht="12.75" customHeight="1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</row>
    <row r="795" ht="12.75" customHeight="1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</row>
    <row r="796" ht="12.75" customHeight="1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</row>
    <row r="797" ht="12.75" customHeight="1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</row>
    <row r="798" ht="12.75" customHeight="1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</row>
    <row r="799" ht="12.75" customHeight="1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</row>
    <row r="800" ht="12.75" customHeight="1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</row>
    <row r="801" ht="12.75" customHeight="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</row>
    <row r="802" ht="12.75" customHeight="1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</row>
    <row r="803" ht="12.75" customHeight="1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</row>
    <row r="804" ht="12.75" customHeight="1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</row>
    <row r="805" ht="12.75" customHeight="1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</row>
    <row r="806" ht="12.75" customHeight="1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</row>
    <row r="807" ht="12.75" customHeight="1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</row>
    <row r="808" ht="12.75" customHeight="1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</row>
    <row r="809" ht="12.75" customHeight="1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</row>
    <row r="810" ht="12.75" customHeight="1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</row>
    <row r="811" ht="12.75" customHeight="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</row>
    <row r="812" ht="12.75" customHeight="1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</row>
    <row r="813" ht="12.75" customHeight="1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</row>
    <row r="814" ht="12.75" customHeight="1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</row>
    <row r="815" ht="12.75" customHeight="1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</row>
    <row r="816" ht="12.75" customHeight="1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</row>
    <row r="817" ht="12.75" customHeight="1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</row>
    <row r="818" ht="12.75" customHeight="1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</row>
    <row r="819" ht="12.75" customHeight="1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</row>
    <row r="820" ht="12.75" customHeight="1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</row>
    <row r="821" ht="12.75" customHeight="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</row>
    <row r="822" ht="12.75" customHeight="1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</row>
    <row r="823" ht="12.75" customHeight="1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</row>
    <row r="824" ht="12.75" customHeight="1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</row>
    <row r="825" ht="12.75" customHeight="1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</row>
    <row r="826" ht="12.75" customHeight="1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</row>
    <row r="827" ht="12.75" customHeight="1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</row>
    <row r="828" ht="12.75" customHeight="1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</row>
    <row r="829" ht="12.75" customHeight="1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</row>
    <row r="830" ht="12.75" customHeight="1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</row>
    <row r="831" ht="12.75" customHeight="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</row>
    <row r="832" ht="12.75" customHeight="1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</row>
    <row r="833" ht="12.75" customHeight="1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</row>
    <row r="834" ht="12.75" customHeight="1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</row>
    <row r="835" ht="12.75" customHeight="1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</row>
    <row r="836" ht="12.75" customHeight="1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</row>
    <row r="837" ht="12.75" customHeight="1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</row>
    <row r="838" ht="12.75" customHeight="1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</row>
    <row r="839" ht="12.75" customHeight="1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</row>
    <row r="840" ht="12.75" customHeight="1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</row>
    <row r="841" ht="12.75" customHeight="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</row>
    <row r="842" ht="12.75" customHeight="1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</row>
    <row r="843" ht="12.75" customHeight="1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</row>
    <row r="844" ht="12.75" customHeight="1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</row>
    <row r="845" ht="12.75" customHeight="1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</row>
    <row r="846" ht="12.75" customHeight="1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</row>
    <row r="847" ht="12.75" customHeight="1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</row>
    <row r="848" ht="12.75" customHeight="1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</row>
    <row r="849" ht="12.75" customHeight="1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</row>
    <row r="850" ht="12.75" customHeight="1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</row>
    <row r="851" ht="12.75" customHeight="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</row>
    <row r="852" ht="12.75" customHeight="1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</row>
    <row r="853" ht="12.75" customHeight="1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</row>
    <row r="854" ht="12.75" customHeight="1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</row>
    <row r="855" ht="12.75" customHeight="1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</row>
    <row r="856" ht="12.75" customHeight="1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</row>
    <row r="857" ht="12.75" customHeight="1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</row>
    <row r="858" ht="12.75" customHeight="1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</row>
    <row r="859" ht="12.75" customHeight="1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</row>
    <row r="860" ht="12.75" customHeight="1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</row>
    <row r="861" ht="12.75" customHeight="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</row>
    <row r="862" ht="12.75" customHeight="1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</row>
    <row r="863" ht="12.75" customHeight="1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</row>
    <row r="864" ht="12.75" customHeight="1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</row>
    <row r="865" ht="12.75" customHeight="1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</row>
    <row r="866" ht="12.75" customHeight="1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</row>
    <row r="867" ht="12.75" customHeight="1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</row>
    <row r="868" ht="12.75" customHeight="1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</row>
    <row r="869" ht="12.75" customHeight="1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</row>
    <row r="870" ht="12.75" customHeight="1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</row>
    <row r="871" ht="12.75" customHeight="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</row>
    <row r="872" ht="12.75" customHeight="1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</row>
    <row r="873" ht="12.75" customHeight="1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</row>
    <row r="874" ht="12.75" customHeight="1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</row>
    <row r="875" ht="12.75" customHeight="1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</row>
    <row r="876" ht="12.75" customHeight="1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</row>
    <row r="877" ht="12.75" customHeight="1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</row>
    <row r="878" ht="12.75" customHeight="1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</row>
    <row r="879" ht="12.75" customHeight="1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</row>
    <row r="880" ht="12.75" customHeight="1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</row>
    <row r="881" ht="12.75" customHeight="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</row>
    <row r="882" ht="12.75" customHeight="1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</row>
    <row r="883" ht="12.75" customHeight="1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</row>
    <row r="884" ht="12.75" customHeight="1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</row>
    <row r="885" ht="12.75" customHeight="1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</row>
    <row r="886" ht="12.75" customHeight="1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</row>
    <row r="887" ht="12.75" customHeight="1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</row>
    <row r="888" ht="12.75" customHeight="1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</row>
    <row r="889" ht="12.75" customHeight="1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</row>
    <row r="890" ht="12.75" customHeight="1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</row>
    <row r="891" ht="12.75" customHeight="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</row>
    <row r="892" ht="12.75" customHeight="1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</row>
    <row r="893" ht="12.75" customHeight="1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</row>
    <row r="894" ht="12.75" customHeight="1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</row>
    <row r="895" ht="12.75" customHeight="1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</row>
    <row r="896" ht="12.75" customHeight="1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</row>
    <row r="897" ht="12.75" customHeight="1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</row>
    <row r="898" ht="12.75" customHeight="1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</row>
    <row r="899" ht="12.75" customHeight="1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</row>
    <row r="900" ht="12.75" customHeight="1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</row>
    <row r="901" ht="12.75" customHeight="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</row>
    <row r="902" ht="12.75" customHeight="1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</row>
    <row r="903" ht="12.75" customHeight="1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</row>
    <row r="904" ht="12.75" customHeight="1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</row>
    <row r="905" ht="12.75" customHeight="1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</row>
    <row r="906" ht="12.75" customHeight="1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</row>
    <row r="907" ht="12.75" customHeight="1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</row>
    <row r="908" ht="12.75" customHeight="1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</row>
    <row r="909" ht="12.75" customHeight="1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</row>
    <row r="910" ht="12.75" customHeight="1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</row>
    <row r="911" ht="12.75" customHeight="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</row>
    <row r="912" ht="12.75" customHeight="1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</row>
    <row r="913" ht="12.75" customHeight="1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</row>
    <row r="914" ht="12.75" customHeight="1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</row>
    <row r="915" ht="12.75" customHeight="1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</row>
    <row r="916" ht="12.75" customHeight="1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</row>
    <row r="917" ht="12.75" customHeight="1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</row>
    <row r="918" ht="12.75" customHeight="1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</row>
    <row r="919" ht="12.75" customHeight="1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</row>
    <row r="920" ht="12.75" customHeight="1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</row>
    <row r="921" ht="12.75" customHeight="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</row>
    <row r="922" ht="12.75" customHeight="1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</row>
    <row r="923" ht="12.75" customHeight="1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</row>
    <row r="924" ht="12.75" customHeight="1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</row>
    <row r="925" ht="12.75" customHeight="1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</row>
    <row r="926" ht="12.75" customHeight="1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</row>
    <row r="927" ht="12.75" customHeight="1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</row>
    <row r="928" ht="12.75" customHeight="1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</row>
    <row r="929" ht="12.75" customHeight="1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</row>
    <row r="930" ht="12.75" customHeight="1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</row>
    <row r="931" ht="12.75" customHeight="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</row>
    <row r="932" ht="12.75" customHeight="1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</row>
    <row r="933" ht="12.75" customHeight="1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</row>
    <row r="934" ht="12.75" customHeight="1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</row>
    <row r="935" ht="12.75" customHeight="1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</row>
    <row r="936" ht="12.75" customHeight="1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</row>
    <row r="937" ht="12.75" customHeight="1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</row>
    <row r="938" ht="12.75" customHeight="1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</row>
    <row r="939" ht="12.75" customHeight="1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</row>
    <row r="940" ht="12.75" customHeight="1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</row>
    <row r="941" ht="12.75" customHeight="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</row>
    <row r="942" ht="12.75" customHeight="1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</row>
    <row r="943" ht="12.75" customHeight="1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</row>
    <row r="944" ht="12.75" customHeight="1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</row>
    <row r="945" ht="12.75" customHeight="1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</row>
    <row r="946" ht="12.75" customHeight="1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</row>
    <row r="947" ht="12.75" customHeight="1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</row>
    <row r="948" ht="12.75" customHeight="1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</row>
    <row r="949" ht="12.75" customHeight="1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</row>
    <row r="950" ht="12.75" customHeight="1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</row>
    <row r="951" ht="12.75" customHeight="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</row>
    <row r="952" ht="12.75" customHeight="1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</row>
    <row r="953" ht="12.75" customHeight="1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</row>
    <row r="954" ht="12.75" customHeight="1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</row>
    <row r="955" ht="12.75" customHeight="1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</row>
    <row r="956" ht="12.75" customHeight="1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</row>
    <row r="957" ht="12.75" customHeight="1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</row>
    <row r="958" ht="12.75" customHeight="1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</row>
    <row r="959" ht="12.75" customHeight="1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</row>
    <row r="960" ht="12.75" customHeight="1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</row>
    <row r="961" ht="12.75" customHeight="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</row>
    <row r="962" ht="12.75" customHeight="1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</row>
    <row r="963" ht="12.75" customHeight="1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</row>
    <row r="964" ht="12.75" customHeight="1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</row>
    <row r="965" ht="12.75" customHeight="1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</row>
    <row r="966" ht="12.75" customHeight="1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</row>
    <row r="967" ht="12.75" customHeight="1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</row>
    <row r="968" ht="12.75" customHeight="1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</row>
    <row r="969" ht="12.75" customHeight="1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</row>
    <row r="970" ht="12.75" customHeight="1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</row>
    <row r="971" ht="12.75" customHeight="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</row>
    <row r="972" ht="12.75" customHeight="1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</row>
    <row r="973" ht="12.75" customHeight="1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</row>
    <row r="974" ht="12.75" customHeight="1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</row>
    <row r="975" ht="12.75" customHeight="1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</row>
    <row r="976" ht="12.75" customHeight="1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</row>
    <row r="977" ht="12.75" customHeight="1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</row>
    <row r="978" ht="12.75" customHeight="1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</row>
    <row r="979" ht="12.75" customHeight="1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</row>
    <row r="980" ht="12.75" customHeight="1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</row>
    <row r="981" ht="12.75" customHeight="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</row>
    <row r="982" ht="12.75" customHeight="1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</row>
    <row r="983" ht="12.75" customHeight="1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</row>
    <row r="984" ht="12.75" customHeight="1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</row>
    <row r="985" ht="12.75" customHeight="1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</row>
    <row r="986" ht="12.75" customHeight="1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</row>
    <row r="987" ht="12.75" customHeight="1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</row>
    <row r="988" ht="12.75" customHeight="1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</row>
    <row r="989" ht="12.75" customHeight="1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</row>
    <row r="990" ht="12.75" customHeight="1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</row>
    <row r="991" ht="12.75" customHeight="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</row>
    <row r="992" ht="12.75" customHeight="1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</row>
    <row r="993" ht="12.75" customHeight="1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</row>
    <row r="994" ht="12.75" customHeight="1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</row>
    <row r="995" ht="12.75" customHeight="1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</row>
    <row r="996" ht="12.75" customHeight="1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</row>
    <row r="997" ht="12.75" customHeight="1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</row>
    <row r="998" ht="12.75" customHeight="1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</row>
    <row r="999" ht="12.75" customHeight="1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</row>
    <row r="1000" ht="12.75" customHeight="1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</row>
  </sheetData>
  <printOptions/>
  <pageMargins bottom="0.7480314960629921" footer="0.0" header="0.0" left="0.905511811023622" right="0.5118110236220472" top="0.7480314960629921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8.25"/>
    <col customWidth="1" min="2" max="2" width="11.13"/>
    <col customWidth="1" min="3" max="3" width="11.25"/>
    <col customWidth="1" min="4" max="7" width="9.13"/>
    <col customWidth="1" min="8" max="26" width="8.63"/>
  </cols>
  <sheetData>
    <row r="1" ht="12.7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ht="12.75" customHeight="1">
      <c r="A2" s="243" t="s">
        <v>338</v>
      </c>
      <c r="B2" s="214"/>
      <c r="C2" s="215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ht="12.75" customHeight="1">
      <c r="A3" s="320"/>
      <c r="B3" s="321"/>
      <c r="C3" s="322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ht="12.75" customHeight="1">
      <c r="A4" s="248" t="s">
        <v>339</v>
      </c>
      <c r="B4" s="323" t="s">
        <v>200</v>
      </c>
      <c r="C4" s="247" t="s">
        <v>225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</row>
    <row r="5" ht="12.75" customHeight="1">
      <c r="A5" s="249" t="s">
        <v>340</v>
      </c>
      <c r="B5" s="324" t="s">
        <v>341</v>
      </c>
      <c r="C5" s="325">
        <v>8541.0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ht="12.75" customHeight="1">
      <c r="A6" s="249" t="s">
        <v>342</v>
      </c>
      <c r="B6" s="324" t="s">
        <v>343</v>
      </c>
      <c r="C6" s="326">
        <v>0.295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ht="12.75" customHeight="1">
      <c r="A7" s="249" t="s">
        <v>344</v>
      </c>
      <c r="B7" s="324" t="s">
        <v>345</v>
      </c>
      <c r="C7" s="327">
        <f>C5*C6/1000</f>
        <v>2.519595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ht="12.75" customHeight="1">
      <c r="A8" s="249" t="s">
        <v>346</v>
      </c>
      <c r="B8" s="324" t="s">
        <v>347</v>
      </c>
      <c r="C8" s="328">
        <v>75.679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ht="12.75" customHeight="1">
      <c r="A9" s="249" t="s">
        <v>348</v>
      </c>
      <c r="B9" s="324" t="s">
        <v>69</v>
      </c>
      <c r="C9" s="329">
        <v>2.0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ht="12.75" customHeight="1">
      <c r="A10" s="249" t="s">
        <v>349</v>
      </c>
      <c r="B10" s="324" t="s">
        <v>345</v>
      </c>
      <c r="C10" s="327">
        <f>IFERROR(C7*7/C9,0)</f>
        <v>8.8185825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ht="12.75" customHeight="1">
      <c r="A11" s="249" t="s">
        <v>350</v>
      </c>
      <c r="B11" s="324" t="s">
        <v>351</v>
      </c>
      <c r="C11" s="250">
        <v>500.0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ht="12.75" customHeight="1">
      <c r="A12" s="249" t="s">
        <v>352</v>
      </c>
      <c r="B12" s="324"/>
      <c r="C12" s="325">
        <v>1.0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ht="12.75" customHeight="1">
      <c r="A13" s="249" t="s">
        <v>353</v>
      </c>
      <c r="B13" s="324" t="s">
        <v>354</v>
      </c>
      <c r="C13" s="325">
        <v>15.0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ht="12.75" customHeight="1">
      <c r="A14" s="249" t="s">
        <v>355</v>
      </c>
      <c r="B14" s="324" t="s">
        <v>347</v>
      </c>
      <c r="C14" s="250">
        <f>IF(AND(C13&gt;=15,C12=1),5.8,C13/2)</f>
        <v>5.8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ht="12.75" customHeight="1">
      <c r="A15" s="249" t="s">
        <v>356</v>
      </c>
      <c r="B15" s="324"/>
      <c r="C15" s="327">
        <f>IFERROR(C10/C14,0)</f>
        <v>1.520445259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ht="12.75" customHeight="1">
      <c r="A16" s="249" t="s">
        <v>357</v>
      </c>
      <c r="B16" s="324"/>
      <c r="C16" s="330">
        <v>2.0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ht="12.75" customHeight="1">
      <c r="A17" s="331" t="s">
        <v>358</v>
      </c>
      <c r="B17" s="332"/>
      <c r="C17" s="333">
        <f>IFERROR(C15/C16,0)</f>
        <v>0.7602226293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ht="12.75" customHeight="1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ht="12.75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ht="12.75" customHeight="1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ht="12.75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ht="12.75" customHeight="1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ht="12.75" customHeight="1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ht="12.75" customHeight="1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ht="12.75" customHeight="1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ht="12.75" customHeight="1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ht="12.75" customHeight="1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ht="12.75" customHeight="1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ht="12.75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ht="12.75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ht="12.75" customHeight="1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ht="12.75" customHeight="1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ht="12.75" customHeight="1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ht="12.75" customHeight="1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ht="12.75" customHeight="1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ht="12.75" customHeight="1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ht="12.75" customHeight="1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ht="12.75" customHeight="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ht="12.75" customHeight="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ht="12.7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ht="12.75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ht="12.7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ht="12.75" customHeigh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ht="12.75" customHeight="1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ht="12.75" customHeigh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ht="12.75" customHeight="1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ht="12.75" customHeight="1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ht="12.75" customHeight="1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ht="12.75" customHeight="1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ht="12.75" customHeight="1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ht="12.75" customHeight="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ht="12.75" customHeight="1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ht="12.75" customHeight="1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ht="12.75" customHeight="1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ht="12.75" customHeight="1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ht="12.75" customHeight="1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ht="12.75" customHeight="1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ht="12.75" customHeight="1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ht="12.75" customHeight="1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ht="12.75" customHeight="1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ht="12.75" customHeight="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ht="12.75" customHeight="1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ht="12.75" customHeight="1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ht="12.75" customHeight="1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ht="12.75" customHeight="1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ht="12.75" customHeight="1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ht="12.75" customHeight="1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ht="12.75" customHeight="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ht="12.75" customHeight="1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ht="12.75" customHeight="1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ht="12.75" customHeight="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ht="12.75" customHeight="1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ht="12.75" customHeight="1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ht="12.75" customHeight="1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ht="12.75" customHeight="1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ht="12.75" customHeight="1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ht="12.75" customHeight="1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ht="12.75" customHeight="1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ht="12.75" customHeight="1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ht="12.75" customHeight="1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ht="12.75" customHeight="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ht="12.75" customHeight="1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ht="12.75" customHeight="1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ht="12.75" customHeight="1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ht="12.75" customHeight="1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ht="12.75" customHeight="1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ht="12.75" customHeight="1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ht="12.75" customHeight="1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ht="12.75" customHeight="1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ht="12.75" customHeight="1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ht="12.75" customHeight="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ht="12.75" customHeight="1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ht="12.75" customHeight="1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ht="12.75" customHeight="1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ht="12.75" customHeight="1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ht="12.75" customHeight="1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ht="12.75" customHeight="1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ht="12.75" customHeight="1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ht="12.75" customHeight="1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ht="12.75" customHeight="1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ht="12.75" customHeight="1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ht="12.75" customHeight="1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ht="12.75" customHeight="1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ht="12.75" customHeight="1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ht="12.75" customHeight="1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ht="12.75" customHeight="1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ht="12.75" customHeight="1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ht="12.75" customHeight="1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ht="12.75" customHeight="1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ht="12.75" customHeight="1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ht="12.75" customHeight="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ht="12.75" customHeight="1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ht="12.75" customHeight="1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ht="12.75" customHeight="1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ht="12.75" customHeight="1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ht="12.75" customHeight="1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ht="12.75" customHeight="1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ht="12.75" customHeight="1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ht="12.75" customHeight="1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ht="12.75" customHeight="1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ht="12.75" customHeight="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ht="12.75" customHeight="1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ht="12.75" customHeight="1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ht="12.75" customHeight="1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ht="12.75" customHeight="1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ht="12.75" customHeight="1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ht="12.75" customHeight="1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ht="12.75" customHeight="1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ht="12.75" customHeight="1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ht="12.75" customHeight="1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ht="12.75" customHeight="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ht="12.75" customHeight="1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ht="12.75" customHeight="1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ht="12.75" customHeight="1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ht="12.75" customHeight="1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ht="12.75" customHeight="1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ht="12.75" customHeight="1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ht="12.75" customHeight="1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ht="12.75" customHeight="1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ht="12.75" customHeight="1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ht="12.75" customHeight="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ht="12.75" customHeight="1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ht="12.75" customHeight="1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ht="12.75" customHeight="1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ht="12.75" customHeight="1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ht="12.75" customHeight="1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ht="12.75" customHeight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ht="12.75" customHeight="1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ht="12.75" customHeight="1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ht="12.75" customHeight="1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ht="12.75" customHeight="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ht="12.75" customHeight="1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ht="12.75" customHeight="1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ht="12.75" customHeight="1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ht="12.75" customHeight="1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ht="12.75" customHeight="1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ht="12.75" customHeight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ht="12.75" customHeight="1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ht="12.75" customHeight="1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ht="12.75" customHeight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ht="12.75" customHeight="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ht="12.75" customHeight="1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ht="12.75" customHeight="1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ht="12.75" customHeight="1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ht="12.75" customHeight="1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ht="12.75" customHeight="1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ht="12.75" customHeight="1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ht="12.75" customHeight="1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ht="12.75" customHeight="1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ht="12.75" customHeight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ht="12.75" customHeight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ht="12.75" customHeight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ht="12.7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ht="12.75" customHeight="1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ht="12.75" customHeight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ht="12.75" customHeight="1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ht="12.75" customHeight="1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ht="12.75" customHeight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ht="12.75" customHeight="1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ht="12.75" customHeight="1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ht="12.75" customHeight="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ht="12.75" customHeight="1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ht="12.75" customHeight="1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ht="12.75" customHeight="1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ht="12.75" customHeight="1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ht="12.75" customHeight="1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ht="12.75" customHeight="1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ht="12.75" customHeight="1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ht="12.75" customHeight="1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ht="12.75" customHeight="1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ht="12.75" customHeight="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ht="12.75" customHeight="1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ht="12.7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ht="12.7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ht="12.75" customHeight="1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ht="12.75" customHeight="1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ht="12.7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ht="12.7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ht="12.7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ht="12.7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ht="12.7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ht="12.75" customHeight="1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ht="12.75" customHeight="1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ht="12.75" customHeight="1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ht="12.75" customHeight="1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ht="12.75" customHeight="1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ht="12.75" customHeight="1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ht="12.75" customHeight="1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ht="12.75" customHeight="1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ht="12.75" customHeight="1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ht="12.75" customHeight="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ht="12.75" customHeight="1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ht="12.75" customHeight="1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ht="12.75" customHeight="1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ht="12.75" customHeight="1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ht="12.75" customHeight="1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ht="12.75" customHeight="1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ht="12.75" customHeight="1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ht="12.75" customHeight="1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ht="12.75" customHeight="1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ht="12.75" customHeight="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ht="12.75" customHeight="1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ht="12.75" customHeight="1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ht="12.75" customHeight="1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ht="12.75" customHeight="1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ht="12.75" customHeight="1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ht="12.75" customHeight="1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ht="12.75" customHeight="1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ht="12.75" customHeight="1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ht="12.75" customHeight="1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ht="12.75" customHeight="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ht="12.75" customHeight="1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ht="12.75" customHeight="1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ht="12.75" customHeight="1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ht="12.75" customHeight="1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ht="12.75" customHeight="1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ht="12.75" customHeight="1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ht="12.75" customHeight="1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ht="12.75" customHeight="1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ht="12.75" customHeight="1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ht="12.75" customHeight="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ht="12.75" customHeight="1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ht="12.75" customHeight="1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ht="12.75" customHeight="1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ht="12.75" customHeight="1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ht="12.75" customHeight="1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ht="12.75" customHeight="1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ht="12.75" customHeight="1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ht="12.75" customHeight="1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ht="12.75" customHeight="1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ht="12.75" customHeight="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ht="12.75" customHeight="1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ht="12.75" customHeight="1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ht="12.75" customHeight="1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ht="12.75" customHeight="1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ht="12.75" customHeight="1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ht="12.75" customHeight="1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ht="12.75" customHeight="1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ht="12.75" customHeight="1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ht="12.75" customHeight="1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ht="12.75" customHeight="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ht="12.75" customHeight="1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ht="12.75" customHeight="1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ht="12.75" customHeight="1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ht="12.75" customHeight="1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ht="12.75" customHeight="1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ht="12.75" customHeight="1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ht="12.75" customHeight="1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ht="12.75" customHeight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ht="12.75" customHeight="1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ht="12.75" customHeight="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ht="12.75" customHeight="1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ht="12.75" customHeight="1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ht="12.75" customHeight="1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ht="12.75" customHeight="1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ht="12.75" customHeight="1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ht="12.75" customHeight="1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ht="12.75" customHeight="1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ht="12.75" customHeight="1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ht="12.75" customHeight="1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ht="12.75" customHeight="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ht="12.75" customHeight="1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ht="12.75" customHeight="1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ht="12.75" customHeight="1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ht="12.75" customHeight="1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ht="12.75" customHeight="1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ht="12.75" customHeight="1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ht="12.75" customHeight="1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ht="12.75" customHeight="1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ht="12.75" customHeight="1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ht="12.75" customHeight="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ht="12.75" customHeight="1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ht="12.75" customHeight="1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ht="12.75" customHeight="1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ht="12.75" customHeight="1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ht="12.75" customHeight="1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ht="12.75" customHeight="1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ht="12.75" customHeight="1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ht="12.75" customHeight="1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ht="12.75" customHeight="1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ht="12.75" customHeight="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ht="12.75" customHeight="1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ht="12.75" customHeight="1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ht="12.75" customHeight="1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ht="12.75" customHeight="1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ht="12.75" customHeight="1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ht="12.75" customHeight="1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ht="12.75" customHeight="1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ht="12.75" customHeight="1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ht="12.75" customHeight="1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ht="12.75" customHeight="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ht="12.75" customHeight="1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ht="12.75" customHeight="1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ht="12.75" customHeight="1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ht="12.75" customHeight="1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ht="12.75" customHeight="1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ht="12.75" customHeight="1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ht="12.75" customHeight="1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ht="12.75" customHeight="1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ht="12.75" customHeight="1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ht="12.75" customHeight="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ht="12.75" customHeight="1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ht="12.75" customHeight="1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ht="12.75" customHeight="1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ht="12.75" customHeight="1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ht="12.75" customHeight="1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ht="12.75" customHeight="1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ht="12.75" customHeight="1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ht="12.75" customHeight="1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ht="12.75" customHeight="1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ht="12.75" customHeight="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ht="12.75" customHeight="1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ht="12.75" customHeight="1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ht="12.75" customHeight="1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ht="12.75" customHeight="1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ht="12.75" customHeight="1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ht="12.75" customHeight="1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ht="12.75" customHeight="1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ht="12.75" customHeight="1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ht="12.75" customHeight="1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ht="12.75" customHeight="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ht="12.75" customHeight="1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ht="12.75" customHeight="1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ht="12.75" customHeight="1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ht="12.75" customHeight="1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ht="12.75" customHeight="1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ht="12.75" customHeight="1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ht="12.75" customHeight="1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ht="12.75" customHeight="1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ht="12.75" customHeight="1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ht="12.75" customHeight="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ht="12.75" customHeight="1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ht="12.75" customHeight="1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ht="12.75" customHeight="1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ht="12.75" customHeight="1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ht="12.75" customHeight="1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ht="12.75" customHeight="1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ht="12.75" customHeight="1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ht="12.75" customHeight="1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ht="12.75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ht="12.75" customHeight="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ht="12.75" customHeight="1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ht="12.75" customHeight="1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ht="12.75" customHeight="1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ht="12.75" customHeight="1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ht="12.75" customHeight="1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ht="12.75" customHeight="1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ht="12.75" customHeight="1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ht="12.75" customHeight="1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ht="12.75" customHeight="1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ht="12.75" customHeight="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ht="12.75" customHeight="1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ht="12.75" customHeight="1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ht="12.75" customHeight="1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ht="12.75" customHeight="1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ht="12.75" customHeight="1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ht="12.75" customHeight="1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ht="12.75" customHeight="1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ht="12.75" customHeight="1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ht="12.75" customHeight="1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ht="12.75" customHeight="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ht="12.75" customHeight="1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ht="12.75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ht="12.75" customHeight="1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ht="12.75" customHeight="1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ht="12.75" customHeight="1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ht="12.75" customHeight="1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ht="12.75" customHeight="1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ht="12.75" customHeight="1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ht="12.75" customHeight="1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ht="12.75" customHeight="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ht="12.75" customHeight="1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ht="12.75" customHeight="1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ht="12.75" customHeight="1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ht="12.75" customHeight="1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ht="12.75" customHeight="1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ht="12.75" customHeight="1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ht="12.75" customHeight="1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ht="12.75" customHeight="1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ht="12.75" customHeight="1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ht="12.75" customHeight="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ht="12.75" customHeight="1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ht="12.75" customHeight="1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ht="12.75" customHeight="1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ht="12.75" customHeight="1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ht="12.75" customHeight="1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ht="12.75" customHeight="1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ht="12.75" customHeight="1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ht="12.75" customHeight="1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ht="12.75" customHeight="1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ht="12.75" customHeight="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ht="12.75" customHeight="1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ht="12.75" customHeight="1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ht="12.75" customHeight="1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ht="12.75" customHeight="1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ht="12.75" customHeight="1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ht="12.75" customHeight="1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ht="12.75" customHeight="1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ht="12.75" customHeight="1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ht="12.75" customHeight="1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ht="12.75" customHeight="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ht="12.75" customHeight="1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ht="12.75" customHeight="1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ht="12.75" customHeight="1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ht="12.75" customHeight="1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ht="12.75" customHeight="1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ht="12.75" customHeight="1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ht="12.75" customHeight="1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ht="12.75" customHeight="1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ht="12.75" customHeight="1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ht="12.75" customHeight="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ht="12.75" customHeight="1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ht="12.75" customHeight="1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ht="12.75" customHeight="1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ht="12.75" customHeight="1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ht="12.75" customHeight="1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ht="12.75" customHeight="1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ht="12.75" customHeight="1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ht="12.75" customHeight="1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ht="12.75" customHeight="1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ht="12.75" customHeight="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ht="12.75" customHeight="1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ht="12.75" customHeight="1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ht="12.75" customHeight="1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ht="12.75" customHeight="1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ht="12.75" customHeight="1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ht="12.75" customHeight="1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ht="12.75" customHeight="1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ht="12.75" customHeight="1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ht="12.75" customHeight="1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ht="12.75" customHeight="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ht="12.75" customHeight="1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ht="12.75" customHeight="1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ht="12.75" customHeight="1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ht="12.75" customHeight="1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ht="12.75" customHeight="1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ht="12.75" customHeight="1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ht="12.75" customHeight="1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ht="12.75" customHeight="1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ht="12.75" customHeight="1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ht="12.75" customHeight="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ht="12.75" customHeight="1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ht="12.75" customHeight="1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ht="12.75" customHeight="1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ht="12.75" customHeight="1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ht="12.75" customHeight="1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ht="12.75" customHeight="1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ht="12.75" customHeight="1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ht="12.75" customHeight="1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ht="12.75" customHeight="1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ht="12.75" customHeight="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ht="12.75" customHeight="1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ht="12.75" customHeight="1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ht="12.75" customHeight="1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ht="12.75" customHeight="1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ht="12.75" customHeight="1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ht="12.75" customHeight="1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ht="12.75" customHeight="1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ht="12.75" customHeight="1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ht="12.75" customHeight="1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ht="12.75" customHeight="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ht="12.75" customHeight="1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ht="12.75" customHeight="1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ht="12.75" customHeight="1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ht="12.75" customHeight="1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ht="12.75" customHeight="1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ht="12.75" customHeight="1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ht="12.75" customHeight="1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ht="12.75" customHeight="1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ht="12.75" customHeight="1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ht="12.75" customHeight="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ht="12.75" customHeight="1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ht="12.75" customHeight="1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ht="12.75" customHeight="1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ht="12.75" customHeight="1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ht="12.75" customHeight="1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ht="12.75" customHeight="1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ht="12.75" customHeight="1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ht="12.75" customHeight="1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ht="12.75" customHeight="1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ht="12.75" customHeight="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ht="12.75" customHeight="1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ht="12.75" customHeight="1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ht="12.75" customHeight="1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ht="12.75" customHeight="1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ht="12.75" customHeight="1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ht="12.75" customHeight="1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ht="12.75" customHeight="1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ht="12.75" customHeight="1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ht="12.75" customHeight="1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ht="12.75" customHeight="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ht="12.75" customHeight="1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ht="12.75" customHeight="1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ht="12.75" customHeight="1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ht="12.75" customHeight="1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ht="12.75" customHeight="1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ht="12.75" customHeight="1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ht="12.75" customHeight="1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ht="12.75" customHeight="1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ht="12.75" customHeight="1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ht="12.75" customHeight="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ht="12.75" customHeight="1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ht="12.75" customHeight="1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ht="12.75" customHeight="1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ht="12.75" customHeight="1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ht="12.75" customHeight="1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ht="12.75" customHeight="1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ht="12.75" customHeight="1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ht="12.75" customHeight="1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ht="12.75" customHeight="1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ht="12.75" customHeight="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ht="12.75" customHeight="1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ht="12.75" customHeight="1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ht="12.75" customHeight="1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ht="12.75" customHeight="1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ht="12.75" customHeight="1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ht="12.75" customHeight="1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ht="12.75" customHeight="1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</row>
    <row r="539" ht="12.75" customHeight="1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</row>
    <row r="540" ht="12.75" customHeight="1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</row>
    <row r="541" ht="12.75" customHeight="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</row>
    <row r="542" ht="12.75" customHeight="1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</row>
    <row r="543" ht="12.75" customHeight="1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</row>
    <row r="544" ht="12.75" customHeight="1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</row>
    <row r="545" ht="12.75" customHeight="1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</row>
    <row r="546" ht="12.75" customHeight="1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</row>
    <row r="547" ht="12.75" customHeight="1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</row>
    <row r="548" ht="12.75" customHeight="1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</row>
    <row r="549" ht="12.75" customHeight="1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</row>
    <row r="550" ht="12.75" customHeight="1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</row>
    <row r="551" ht="12.75" customHeight="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</row>
    <row r="552" ht="12.75" customHeight="1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</row>
    <row r="553" ht="12.75" customHeight="1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</row>
    <row r="554" ht="12.75" customHeight="1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</row>
    <row r="555" ht="12.75" customHeight="1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</row>
    <row r="556" ht="12.75" customHeight="1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</row>
    <row r="557" ht="12.75" customHeight="1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</row>
    <row r="558" ht="12.75" customHeight="1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</row>
    <row r="559" ht="12.75" customHeight="1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</row>
    <row r="560" ht="12.75" customHeight="1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</row>
    <row r="561" ht="12.75" customHeight="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</row>
    <row r="562" ht="12.75" customHeight="1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</row>
    <row r="563" ht="12.75" customHeight="1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</row>
    <row r="564" ht="12.75" customHeight="1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</row>
    <row r="565" ht="12.75" customHeight="1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</row>
    <row r="566" ht="12.75" customHeight="1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</row>
    <row r="567" ht="12.75" customHeight="1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</row>
    <row r="568" ht="12.75" customHeight="1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</row>
    <row r="569" ht="12.75" customHeight="1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</row>
    <row r="570" ht="12.75" customHeight="1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</row>
    <row r="571" ht="12.75" customHeight="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</row>
    <row r="572" ht="12.75" customHeight="1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</row>
    <row r="573" ht="12.75" customHeight="1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</row>
    <row r="574" ht="12.75" customHeight="1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</row>
    <row r="575" ht="12.75" customHeight="1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</row>
    <row r="576" ht="12.75" customHeight="1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</row>
    <row r="577" ht="12.75" customHeight="1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</row>
    <row r="578" ht="12.75" customHeight="1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</row>
    <row r="579" ht="12.75" customHeight="1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</row>
    <row r="580" ht="12.75" customHeight="1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</row>
    <row r="581" ht="12.75" customHeight="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</row>
    <row r="582" ht="12.75" customHeight="1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</row>
    <row r="583" ht="12.75" customHeight="1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</row>
    <row r="584" ht="12.75" customHeight="1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</row>
    <row r="585" ht="12.75" customHeight="1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</row>
    <row r="586" ht="12.75" customHeight="1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</row>
    <row r="587" ht="12.75" customHeight="1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</row>
    <row r="588" ht="12.75" customHeight="1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</row>
    <row r="589" ht="12.75" customHeight="1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</row>
    <row r="590" ht="12.75" customHeight="1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</row>
    <row r="591" ht="12.75" customHeight="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</row>
    <row r="592" ht="12.75" customHeight="1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</row>
    <row r="593" ht="12.75" customHeight="1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</row>
    <row r="594" ht="12.75" customHeight="1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</row>
    <row r="595" ht="12.75" customHeight="1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</row>
    <row r="596" ht="12.75" customHeight="1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</row>
    <row r="597" ht="12.75" customHeight="1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</row>
    <row r="598" ht="12.75" customHeight="1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</row>
    <row r="599" ht="12.75" customHeight="1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</row>
    <row r="600" ht="12.75" customHeight="1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</row>
    <row r="601" ht="12.75" customHeight="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</row>
    <row r="602" ht="12.75" customHeight="1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</row>
    <row r="603" ht="12.75" customHeight="1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</row>
    <row r="604" ht="12.75" customHeight="1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</row>
    <row r="605" ht="12.75" customHeight="1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</row>
    <row r="606" ht="12.75" customHeight="1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</row>
    <row r="607" ht="12.75" customHeight="1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</row>
    <row r="608" ht="12.75" customHeight="1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</row>
    <row r="609" ht="12.75" customHeight="1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</row>
    <row r="610" ht="12.75" customHeight="1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</row>
    <row r="611" ht="12.75" customHeight="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</row>
    <row r="612" ht="12.75" customHeight="1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</row>
    <row r="613" ht="12.75" customHeight="1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</row>
    <row r="614" ht="12.75" customHeight="1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</row>
    <row r="615" ht="12.75" customHeight="1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</row>
    <row r="616" ht="12.75" customHeight="1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</row>
    <row r="617" ht="12.75" customHeight="1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</row>
    <row r="618" ht="12.75" customHeight="1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</row>
    <row r="619" ht="12.75" customHeight="1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</row>
    <row r="620" ht="12.75" customHeight="1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</row>
    <row r="621" ht="12.75" customHeight="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</row>
    <row r="622" ht="12.75" customHeight="1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</row>
    <row r="623" ht="12.75" customHeight="1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</row>
    <row r="624" ht="12.75" customHeight="1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</row>
    <row r="625" ht="12.75" customHeight="1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</row>
    <row r="626" ht="12.75" customHeight="1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</row>
    <row r="627" ht="12.75" customHeight="1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</row>
    <row r="628" ht="12.75" customHeight="1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</row>
    <row r="629" ht="12.75" customHeight="1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</row>
    <row r="630" ht="12.75" customHeight="1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</row>
    <row r="631" ht="12.75" customHeight="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</row>
    <row r="632" ht="12.75" customHeight="1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</row>
    <row r="633" ht="12.75" customHeight="1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</row>
    <row r="634" ht="12.75" customHeight="1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</row>
    <row r="635" ht="12.75" customHeight="1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</row>
    <row r="636" ht="12.75" customHeight="1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</row>
    <row r="637" ht="12.75" customHeight="1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</row>
    <row r="638" ht="12.75" customHeight="1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</row>
    <row r="639" ht="12.75" customHeight="1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</row>
    <row r="640" ht="12.75" customHeight="1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</row>
    <row r="641" ht="12.75" customHeight="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</row>
    <row r="642" ht="12.75" customHeight="1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</row>
    <row r="643" ht="12.75" customHeight="1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</row>
    <row r="644" ht="12.75" customHeight="1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</row>
    <row r="645" ht="12.75" customHeight="1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</row>
    <row r="646" ht="12.75" customHeight="1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</row>
    <row r="647" ht="12.75" customHeight="1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</row>
    <row r="648" ht="12.75" customHeight="1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</row>
    <row r="649" ht="12.75" customHeight="1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</row>
    <row r="650" ht="12.75" customHeight="1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</row>
    <row r="651" ht="12.75" customHeight="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</row>
    <row r="652" ht="12.75" customHeight="1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</row>
    <row r="653" ht="12.7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</row>
    <row r="654" ht="12.75" customHeight="1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</row>
    <row r="655" ht="12.75" customHeight="1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</row>
    <row r="656" ht="12.75" customHeight="1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</row>
    <row r="657" ht="12.75" customHeight="1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</row>
    <row r="658" ht="12.75" customHeight="1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</row>
    <row r="659" ht="12.75" customHeight="1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</row>
    <row r="660" ht="12.75" customHeight="1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</row>
    <row r="661" ht="12.75" customHeight="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</row>
    <row r="662" ht="12.75" customHeight="1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</row>
    <row r="663" ht="12.75" customHeight="1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</row>
    <row r="664" ht="12.75" customHeight="1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</row>
    <row r="665" ht="12.75" customHeight="1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</row>
    <row r="666" ht="12.75" customHeight="1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</row>
    <row r="667" ht="12.75" customHeight="1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</row>
    <row r="668" ht="12.75" customHeight="1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</row>
    <row r="669" ht="12.75" customHeight="1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</row>
    <row r="670" ht="12.75" customHeight="1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</row>
    <row r="671" ht="12.75" customHeight="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</row>
    <row r="672" ht="12.75" customHeight="1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</row>
    <row r="673" ht="12.75" customHeight="1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</row>
    <row r="674" ht="12.75" customHeight="1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</row>
    <row r="675" ht="12.75" customHeight="1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</row>
    <row r="676" ht="12.75" customHeight="1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</row>
    <row r="677" ht="12.75" customHeight="1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</row>
    <row r="678" ht="12.75" customHeight="1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</row>
    <row r="679" ht="12.75" customHeight="1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</row>
    <row r="680" ht="12.75" customHeight="1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</row>
    <row r="681" ht="12.75" customHeight="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</row>
    <row r="682" ht="12.75" customHeight="1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</row>
    <row r="683" ht="12.75" customHeight="1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</row>
    <row r="684" ht="12.75" customHeight="1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</row>
    <row r="685" ht="12.75" customHeight="1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</row>
    <row r="686" ht="12.75" customHeight="1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</row>
    <row r="687" ht="12.75" customHeight="1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</row>
    <row r="688" ht="12.75" customHeight="1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</row>
    <row r="689" ht="12.75" customHeight="1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</row>
    <row r="690" ht="12.75" customHeight="1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</row>
    <row r="691" ht="12.75" customHeight="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</row>
    <row r="692" ht="12.75" customHeight="1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</row>
    <row r="693" ht="12.75" customHeight="1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</row>
    <row r="694" ht="12.75" customHeight="1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</row>
    <row r="695" ht="12.75" customHeight="1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</row>
    <row r="696" ht="12.75" customHeight="1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</row>
    <row r="697" ht="12.75" customHeight="1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</row>
    <row r="698" ht="12.75" customHeight="1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</row>
    <row r="699" ht="12.75" customHeight="1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</row>
    <row r="700" ht="12.75" customHeight="1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</row>
    <row r="701" ht="12.75" customHeight="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</row>
    <row r="702" ht="12.75" customHeight="1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</row>
    <row r="703" ht="12.75" customHeight="1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</row>
    <row r="704" ht="12.75" customHeight="1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</row>
    <row r="705" ht="12.75" customHeight="1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</row>
    <row r="706" ht="12.75" customHeight="1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</row>
    <row r="707" ht="12.75" customHeight="1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</row>
    <row r="708" ht="12.75" customHeight="1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</row>
    <row r="709" ht="12.75" customHeight="1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</row>
    <row r="710" ht="12.75" customHeight="1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</row>
    <row r="711" ht="12.75" customHeight="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</row>
    <row r="712" ht="12.75" customHeight="1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</row>
    <row r="713" ht="12.75" customHeight="1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</row>
    <row r="714" ht="12.75" customHeight="1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</row>
    <row r="715" ht="12.75" customHeight="1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</row>
    <row r="716" ht="12.75" customHeight="1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</row>
    <row r="717" ht="12.75" customHeight="1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</row>
    <row r="718" ht="12.75" customHeight="1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</row>
    <row r="719" ht="12.75" customHeight="1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</row>
    <row r="720" ht="12.75" customHeight="1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</row>
    <row r="721" ht="12.75" customHeight="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</row>
    <row r="722" ht="12.75" customHeight="1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</row>
    <row r="723" ht="12.75" customHeight="1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</row>
    <row r="724" ht="12.75" customHeight="1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</row>
    <row r="725" ht="12.75" customHeight="1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</row>
    <row r="726" ht="12.75" customHeight="1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</row>
    <row r="727" ht="12.75" customHeight="1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</row>
    <row r="728" ht="12.75" customHeight="1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</row>
    <row r="729" ht="12.75" customHeight="1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</row>
    <row r="730" ht="12.75" customHeight="1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</row>
    <row r="731" ht="12.75" customHeight="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</row>
    <row r="732" ht="12.75" customHeight="1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</row>
    <row r="733" ht="12.75" customHeight="1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</row>
    <row r="734" ht="12.75" customHeight="1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</row>
    <row r="735" ht="12.75" customHeight="1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</row>
    <row r="736" ht="12.75" customHeight="1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</row>
    <row r="737" ht="12.75" customHeight="1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</row>
    <row r="738" ht="12.75" customHeight="1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</row>
    <row r="739" ht="12.75" customHeight="1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</row>
    <row r="740" ht="12.75" customHeight="1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</row>
    <row r="741" ht="12.75" customHeight="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</row>
    <row r="742" ht="12.75" customHeight="1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</row>
    <row r="743" ht="12.75" customHeight="1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</row>
    <row r="744" ht="12.75" customHeight="1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</row>
    <row r="745" ht="12.75" customHeight="1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</row>
    <row r="746" ht="12.75" customHeight="1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</row>
    <row r="747" ht="12.75" customHeight="1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</row>
    <row r="748" ht="12.75" customHeight="1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</row>
    <row r="749" ht="12.75" customHeight="1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</row>
    <row r="750" ht="12.75" customHeight="1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</row>
    <row r="751" ht="12.75" customHeight="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</row>
    <row r="752" ht="12.75" customHeight="1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</row>
    <row r="753" ht="12.75" customHeight="1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</row>
    <row r="754" ht="12.75" customHeight="1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</row>
    <row r="755" ht="12.75" customHeight="1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</row>
    <row r="756" ht="12.75" customHeight="1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</row>
    <row r="757" ht="12.75" customHeight="1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</row>
    <row r="758" ht="12.75" customHeight="1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</row>
    <row r="759" ht="12.75" customHeight="1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</row>
    <row r="760" ht="12.75" customHeight="1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</row>
    <row r="761" ht="12.75" customHeight="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</row>
    <row r="762" ht="12.75" customHeight="1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</row>
    <row r="763" ht="12.75" customHeight="1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</row>
    <row r="764" ht="12.75" customHeight="1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</row>
    <row r="765" ht="12.75" customHeight="1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</row>
    <row r="766" ht="12.75" customHeight="1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</row>
    <row r="767" ht="12.75" customHeight="1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</row>
    <row r="768" ht="12.75" customHeight="1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</row>
    <row r="769" ht="12.75" customHeight="1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</row>
    <row r="770" ht="12.75" customHeight="1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</row>
    <row r="771" ht="12.75" customHeight="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</row>
    <row r="772" ht="12.75" customHeight="1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</row>
    <row r="773" ht="12.75" customHeight="1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</row>
    <row r="774" ht="12.75" customHeight="1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</row>
    <row r="775" ht="12.75" customHeight="1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</row>
    <row r="776" ht="12.75" customHeight="1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</row>
    <row r="777" ht="12.75" customHeight="1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</row>
    <row r="778" ht="12.75" customHeight="1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</row>
    <row r="779" ht="12.75" customHeight="1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</row>
    <row r="780" ht="12.75" customHeight="1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</row>
    <row r="781" ht="12.75" customHeight="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</row>
    <row r="782" ht="12.75" customHeight="1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</row>
    <row r="783" ht="12.75" customHeight="1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</row>
    <row r="784" ht="12.75" customHeight="1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</row>
    <row r="785" ht="12.75" customHeight="1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</row>
    <row r="786" ht="12.75" customHeight="1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</row>
    <row r="787" ht="12.75" customHeight="1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</row>
    <row r="788" ht="12.75" customHeight="1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</row>
    <row r="789" ht="12.75" customHeight="1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</row>
    <row r="790" ht="12.75" customHeight="1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</row>
    <row r="791" ht="12.75" customHeight="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</row>
    <row r="792" ht="12.75" customHeight="1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</row>
    <row r="793" ht="12.75" customHeight="1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</row>
    <row r="794" ht="12.75" customHeight="1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</row>
    <row r="795" ht="12.75" customHeight="1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</row>
    <row r="796" ht="12.75" customHeight="1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</row>
    <row r="797" ht="12.75" customHeight="1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</row>
    <row r="798" ht="12.75" customHeight="1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</row>
    <row r="799" ht="12.75" customHeight="1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</row>
    <row r="800" ht="12.75" customHeight="1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</row>
    <row r="801" ht="12.75" customHeight="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</row>
    <row r="802" ht="12.75" customHeight="1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</row>
    <row r="803" ht="12.75" customHeight="1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</row>
    <row r="804" ht="12.75" customHeight="1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</row>
    <row r="805" ht="12.75" customHeight="1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</row>
    <row r="806" ht="12.75" customHeight="1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</row>
    <row r="807" ht="12.75" customHeight="1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</row>
    <row r="808" ht="12.75" customHeight="1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</row>
    <row r="809" ht="12.75" customHeight="1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</row>
    <row r="810" ht="12.75" customHeight="1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</row>
    <row r="811" ht="12.75" customHeight="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</row>
    <row r="812" ht="12.75" customHeight="1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</row>
    <row r="813" ht="12.75" customHeight="1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</row>
    <row r="814" ht="12.75" customHeight="1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</row>
    <row r="815" ht="12.75" customHeight="1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</row>
    <row r="816" ht="12.75" customHeight="1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</row>
    <row r="817" ht="12.75" customHeight="1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</row>
    <row r="818" ht="12.75" customHeight="1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</row>
    <row r="819" ht="12.75" customHeight="1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</row>
    <row r="820" ht="12.75" customHeight="1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</row>
    <row r="821" ht="12.75" customHeight="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</row>
    <row r="822" ht="12.75" customHeight="1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</row>
    <row r="823" ht="12.75" customHeight="1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</row>
    <row r="824" ht="12.75" customHeight="1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</row>
    <row r="825" ht="12.75" customHeight="1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</row>
    <row r="826" ht="12.75" customHeight="1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</row>
    <row r="827" ht="12.75" customHeight="1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</row>
    <row r="828" ht="12.75" customHeight="1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</row>
    <row r="829" ht="12.75" customHeight="1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</row>
    <row r="830" ht="12.75" customHeight="1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</row>
    <row r="831" ht="12.75" customHeight="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</row>
    <row r="832" ht="12.75" customHeight="1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</row>
    <row r="833" ht="12.75" customHeight="1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</row>
    <row r="834" ht="12.75" customHeight="1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</row>
    <row r="835" ht="12.75" customHeight="1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</row>
    <row r="836" ht="12.75" customHeight="1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</row>
    <row r="837" ht="12.75" customHeight="1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</row>
    <row r="838" ht="12.75" customHeight="1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</row>
    <row r="839" ht="12.75" customHeight="1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</row>
    <row r="840" ht="12.75" customHeight="1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</row>
    <row r="841" ht="12.75" customHeight="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</row>
    <row r="842" ht="12.75" customHeight="1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</row>
    <row r="843" ht="12.75" customHeight="1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</row>
    <row r="844" ht="12.75" customHeight="1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</row>
    <row r="845" ht="12.75" customHeight="1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</row>
    <row r="846" ht="12.75" customHeight="1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</row>
    <row r="847" ht="12.75" customHeight="1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</row>
    <row r="848" ht="12.75" customHeight="1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</row>
    <row r="849" ht="12.75" customHeight="1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</row>
    <row r="850" ht="12.75" customHeight="1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</row>
    <row r="851" ht="12.75" customHeight="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</row>
    <row r="852" ht="12.75" customHeight="1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</row>
    <row r="853" ht="12.75" customHeight="1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</row>
    <row r="854" ht="12.75" customHeight="1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</row>
    <row r="855" ht="12.75" customHeight="1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</row>
    <row r="856" ht="12.75" customHeight="1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</row>
    <row r="857" ht="12.75" customHeight="1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</row>
    <row r="858" ht="12.75" customHeight="1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</row>
    <row r="859" ht="12.75" customHeight="1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</row>
    <row r="860" ht="12.75" customHeight="1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</row>
    <row r="861" ht="12.75" customHeight="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</row>
    <row r="862" ht="12.75" customHeight="1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</row>
    <row r="863" ht="12.75" customHeight="1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</row>
    <row r="864" ht="12.75" customHeight="1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</row>
    <row r="865" ht="12.75" customHeight="1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</row>
    <row r="866" ht="12.75" customHeight="1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</row>
    <row r="867" ht="12.75" customHeight="1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</row>
    <row r="868" ht="12.75" customHeight="1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</row>
    <row r="869" ht="12.75" customHeight="1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</row>
    <row r="870" ht="12.75" customHeight="1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</row>
    <row r="871" ht="12.75" customHeight="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</row>
    <row r="872" ht="12.75" customHeight="1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</row>
    <row r="873" ht="12.75" customHeight="1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</row>
    <row r="874" ht="12.75" customHeight="1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</row>
    <row r="875" ht="12.75" customHeight="1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</row>
    <row r="876" ht="12.75" customHeight="1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</row>
    <row r="877" ht="12.75" customHeight="1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</row>
    <row r="878" ht="12.75" customHeight="1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</row>
    <row r="879" ht="12.75" customHeight="1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</row>
    <row r="880" ht="12.75" customHeight="1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</row>
    <row r="881" ht="12.75" customHeight="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</row>
    <row r="882" ht="12.75" customHeight="1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</row>
    <row r="883" ht="12.75" customHeight="1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</row>
    <row r="884" ht="12.75" customHeight="1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</row>
    <row r="885" ht="12.75" customHeight="1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</row>
    <row r="886" ht="12.75" customHeight="1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</row>
    <row r="887" ht="12.75" customHeight="1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</row>
    <row r="888" ht="12.75" customHeight="1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</row>
    <row r="889" ht="12.75" customHeight="1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</row>
    <row r="890" ht="12.75" customHeight="1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</row>
    <row r="891" ht="12.75" customHeight="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</row>
    <row r="892" ht="12.75" customHeight="1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</row>
    <row r="893" ht="12.75" customHeight="1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</row>
    <row r="894" ht="12.75" customHeight="1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</row>
    <row r="895" ht="12.75" customHeight="1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</row>
    <row r="896" ht="12.75" customHeight="1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</row>
    <row r="897" ht="12.75" customHeight="1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</row>
    <row r="898" ht="12.75" customHeight="1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</row>
    <row r="899" ht="12.75" customHeight="1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</row>
    <row r="900" ht="12.75" customHeight="1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</row>
    <row r="901" ht="12.75" customHeight="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</row>
    <row r="902" ht="12.75" customHeight="1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</row>
    <row r="903" ht="12.75" customHeight="1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</row>
    <row r="904" ht="12.75" customHeight="1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</row>
    <row r="905" ht="12.75" customHeight="1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</row>
    <row r="906" ht="12.75" customHeight="1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</row>
    <row r="907" ht="12.75" customHeight="1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</row>
    <row r="908" ht="12.75" customHeight="1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</row>
    <row r="909" ht="12.75" customHeight="1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</row>
    <row r="910" ht="12.75" customHeight="1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</row>
    <row r="911" ht="12.75" customHeight="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</row>
    <row r="912" ht="12.75" customHeight="1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</row>
    <row r="913" ht="12.75" customHeight="1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</row>
    <row r="914" ht="12.75" customHeight="1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</row>
    <row r="915" ht="12.75" customHeight="1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</row>
    <row r="916" ht="12.75" customHeight="1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</row>
    <row r="917" ht="12.75" customHeight="1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</row>
    <row r="918" ht="12.75" customHeight="1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</row>
    <row r="919" ht="12.75" customHeight="1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</row>
    <row r="920" ht="12.75" customHeight="1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</row>
    <row r="921" ht="12.75" customHeight="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</row>
    <row r="922" ht="12.75" customHeight="1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</row>
    <row r="923" ht="12.75" customHeight="1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</row>
    <row r="924" ht="12.75" customHeight="1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</row>
    <row r="925" ht="12.75" customHeight="1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</row>
    <row r="926" ht="12.75" customHeight="1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</row>
    <row r="927" ht="12.75" customHeight="1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</row>
    <row r="928" ht="12.75" customHeight="1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</row>
    <row r="929" ht="12.75" customHeight="1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</row>
    <row r="930" ht="12.75" customHeight="1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</row>
    <row r="931" ht="12.75" customHeight="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</row>
    <row r="932" ht="12.75" customHeight="1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</row>
    <row r="933" ht="12.75" customHeight="1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</row>
    <row r="934" ht="12.75" customHeight="1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</row>
    <row r="935" ht="12.75" customHeight="1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</row>
    <row r="936" ht="12.75" customHeight="1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</row>
    <row r="937" ht="12.75" customHeight="1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</row>
    <row r="938" ht="12.75" customHeight="1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</row>
    <row r="939" ht="12.75" customHeight="1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</row>
    <row r="940" ht="12.75" customHeight="1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</row>
    <row r="941" ht="12.75" customHeight="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</row>
    <row r="942" ht="12.75" customHeight="1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</row>
    <row r="943" ht="12.75" customHeight="1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</row>
    <row r="944" ht="12.75" customHeight="1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</row>
    <row r="945" ht="12.75" customHeight="1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</row>
    <row r="946" ht="12.75" customHeight="1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</row>
    <row r="947" ht="12.75" customHeight="1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</row>
    <row r="948" ht="12.75" customHeight="1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</row>
    <row r="949" ht="12.75" customHeight="1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</row>
    <row r="950" ht="12.75" customHeight="1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</row>
    <row r="951" ht="12.75" customHeight="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</row>
    <row r="952" ht="12.75" customHeight="1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</row>
    <row r="953" ht="12.75" customHeight="1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</row>
    <row r="954" ht="12.75" customHeight="1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</row>
    <row r="955" ht="12.75" customHeight="1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</row>
    <row r="956" ht="12.75" customHeight="1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</row>
    <row r="957" ht="12.75" customHeight="1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</row>
    <row r="958" ht="12.75" customHeight="1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</row>
    <row r="959" ht="12.75" customHeight="1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</row>
    <row r="960" ht="12.75" customHeight="1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</row>
    <row r="961" ht="12.75" customHeight="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</row>
    <row r="962" ht="12.75" customHeight="1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</row>
    <row r="963" ht="12.75" customHeight="1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</row>
    <row r="964" ht="12.75" customHeight="1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</row>
    <row r="965" ht="12.75" customHeight="1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</row>
    <row r="966" ht="12.75" customHeight="1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</row>
    <row r="967" ht="12.75" customHeight="1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</row>
    <row r="968" ht="12.75" customHeight="1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</row>
    <row r="969" ht="12.75" customHeight="1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</row>
    <row r="970" ht="12.75" customHeight="1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</row>
    <row r="971" ht="12.75" customHeight="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</row>
    <row r="972" ht="12.75" customHeight="1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</row>
    <row r="973" ht="12.75" customHeight="1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</row>
    <row r="974" ht="12.75" customHeight="1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</row>
    <row r="975" ht="12.75" customHeight="1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</row>
    <row r="976" ht="12.75" customHeight="1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</row>
    <row r="977" ht="12.75" customHeight="1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</row>
    <row r="978" ht="12.75" customHeight="1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</row>
    <row r="979" ht="12.75" customHeight="1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</row>
    <row r="980" ht="12.75" customHeight="1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</row>
    <row r="981" ht="12.75" customHeight="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</row>
    <row r="982" ht="12.75" customHeight="1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</row>
    <row r="983" ht="12.75" customHeight="1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</row>
    <row r="984" ht="12.75" customHeight="1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</row>
    <row r="985" ht="12.75" customHeight="1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</row>
    <row r="986" ht="12.75" customHeight="1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</row>
    <row r="987" ht="12.75" customHeight="1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</row>
    <row r="988" ht="12.75" customHeight="1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</row>
    <row r="989" ht="12.75" customHeight="1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</row>
    <row r="990" ht="12.75" customHeight="1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</row>
    <row r="991" ht="12.75" customHeight="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</row>
    <row r="992" ht="12.75" customHeight="1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</row>
    <row r="993" ht="12.75" customHeight="1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</row>
  </sheetData>
  <mergeCells count="1">
    <mergeCell ref="A2:C2"/>
  </mergeCells>
  <conditionalFormatting sqref="C14">
    <cfRule type="expression" dxfId="0" priority="1">
      <formula>"SE(E(C20&gt;=15;C19=1))"</formula>
    </cfRule>
  </conditionalFormatting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2000-12-13T10:02:50Z</dcterms:created>
  <dc:creator>Flavia Burmeister Martins</dc:creator>
</cp:coreProperties>
</file>